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\Documents\Anatoc Media\Retire Before Dad\Post Photos\How to Track Dividend Income\"/>
    </mc:Choice>
  </mc:AlternateContent>
  <xr:revisionPtr revIDLastSave="0" documentId="13_ncr:1_{D775D3B1-6EA0-4E40-9376-E7C8181AEF7A}" xr6:coauthVersionLast="33" xr6:coauthVersionMax="33" xr10:uidLastSave="{00000000-0000-0000-0000-000000000000}"/>
  <bookViews>
    <workbookView xWindow="210" yWindow="80" windowWidth="8510" windowHeight="8840" tabRatio="960" xr2:uid="{00000000-000D-0000-FFFF-FFFF00000000}"/>
  </bookViews>
  <sheets>
    <sheet name="Input Data" sheetId="35" r:id="rId1"/>
    <sheet name="Raw" sheetId="23" r:id="rId2"/>
    <sheet name="Cash" sheetId="36" r:id="rId3"/>
    <sheet name="Rental" sheetId="18" r:id="rId4"/>
    <sheet name="LC" sheetId="20" r:id="rId5"/>
    <sheet name="RE CF" sheetId="40" r:id="rId6"/>
    <sheet name="Schedule" sheetId="27" r:id="rId7"/>
    <sheet name="2018 Received" sheetId="42" r:id="rId8"/>
  </sheets>
  <definedNames>
    <definedName name="BRK_B">#REF!</definedName>
    <definedName name="DIS">#REF!</definedName>
    <definedName name="GPS">#REF!</definedName>
    <definedName name="HAS">#REF!</definedName>
    <definedName name="KRFT">#REF!</definedName>
    <definedName name="KSS">#REF!</definedName>
    <definedName name="MSFT">#REF!</definedName>
    <definedName name="NKE">#REF!</definedName>
    <definedName name="UL">#REF!</definedName>
    <definedName name="VFC">#REF!</definedName>
    <definedName name="YUM">#REF!</definedName>
  </definedNames>
  <calcPr calcId="179017"/>
  <fileRecoveryPr autoRecover="0"/>
</workbook>
</file>

<file path=xl/calcChain.xml><?xml version="1.0" encoding="utf-8"?>
<calcChain xmlns="http://schemas.openxmlformats.org/spreadsheetml/2006/main">
  <c r="K59" i="42" l="1"/>
  <c r="B31" i="35"/>
  <c r="B32" i="35"/>
  <c r="B33" i="35"/>
  <c r="B34" i="35"/>
  <c r="C6" i="18"/>
  <c r="C7" i="18"/>
  <c r="C8" i="18"/>
  <c r="C9" i="18"/>
  <c r="B15" i="18"/>
  <c r="B20" i="40" l="1"/>
  <c r="V101" i="42" l="1"/>
  <c r="C20" i="40" l="1"/>
  <c r="V100" i="42"/>
  <c r="E18" i="40" l="1"/>
  <c r="D18" i="40" s="1"/>
  <c r="F18" i="40" s="1"/>
  <c r="V99" i="42" l="1"/>
  <c r="C58" i="42" l="1"/>
  <c r="V98" i="42"/>
  <c r="V97" i="42" l="1"/>
  <c r="B55" i="42"/>
  <c r="B58" i="42" l="1"/>
  <c r="V96" i="42"/>
  <c r="V95" i="42"/>
  <c r="V94" i="42"/>
  <c r="V93" i="42"/>
  <c r="V92" i="42"/>
  <c r="V91" i="42"/>
  <c r="V90" i="42"/>
  <c r="V89" i="42"/>
  <c r="V88" i="42"/>
  <c r="V87" i="42"/>
  <c r="V86" i="42"/>
  <c r="V85" i="42"/>
  <c r="V84" i="42"/>
  <c r="V83" i="42"/>
  <c r="V82" i="42"/>
  <c r="V81" i="42"/>
  <c r="V80" i="42"/>
  <c r="V79" i="42"/>
  <c r="V78" i="42"/>
  <c r="V77" i="42"/>
  <c r="V76" i="42"/>
  <c r="V75" i="42"/>
  <c r="V74" i="42"/>
  <c r="V73" i="42"/>
  <c r="V72" i="42"/>
  <c r="V71" i="42"/>
  <c r="V70" i="42"/>
  <c r="V69" i="42"/>
  <c r="V68" i="42"/>
  <c r="V67" i="42"/>
  <c r="V66" i="42"/>
  <c r="V65" i="42"/>
  <c r="V64" i="42"/>
  <c r="V63" i="42"/>
  <c r="V62" i="42"/>
  <c r="V61" i="42"/>
  <c r="N58" i="42"/>
  <c r="N57" i="42"/>
  <c r="N56" i="42"/>
  <c r="N55" i="42"/>
  <c r="M54" i="42"/>
  <c r="M59" i="42" s="1"/>
  <c r="L54" i="42"/>
  <c r="L59" i="42" s="1"/>
  <c r="K54" i="42"/>
  <c r="J54" i="42"/>
  <c r="J59" i="42" s="1"/>
  <c r="I54" i="42"/>
  <c r="I59" i="42" s="1"/>
  <c r="H54" i="42"/>
  <c r="H59" i="42" s="1"/>
  <c r="G54" i="42"/>
  <c r="G59" i="42" s="1"/>
  <c r="C54" i="42"/>
  <c r="C59" i="42" s="1"/>
  <c r="B54" i="42"/>
  <c r="B59" i="42" s="1"/>
  <c r="N53" i="42"/>
  <c r="N52" i="42"/>
  <c r="N51" i="42"/>
  <c r="N50" i="42"/>
  <c r="N49" i="42"/>
  <c r="N48" i="42"/>
  <c r="N47" i="42"/>
  <c r="N46" i="42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6" i="42"/>
  <c r="N25" i="42"/>
  <c r="N24" i="42"/>
  <c r="N23" i="42"/>
  <c r="N22" i="42"/>
  <c r="N21" i="42"/>
  <c r="N20" i="42"/>
  <c r="N19" i="42"/>
  <c r="N18" i="42"/>
  <c r="N17" i="42"/>
  <c r="N16" i="42"/>
  <c r="N15" i="42"/>
  <c r="N14" i="42"/>
  <c r="N13" i="42"/>
  <c r="N12" i="42"/>
  <c r="N11" i="42"/>
  <c r="N10" i="42"/>
  <c r="N9" i="42"/>
  <c r="N8" i="42"/>
  <c r="N7" i="42"/>
  <c r="N6" i="42"/>
  <c r="N5" i="42"/>
  <c r="N4" i="42"/>
  <c r="N3" i="42"/>
  <c r="N54" i="42" l="1"/>
  <c r="N59" i="42" s="1"/>
  <c r="I11" i="35" l="1"/>
  <c r="I12" i="35"/>
  <c r="J12" i="35"/>
  <c r="I13" i="35"/>
  <c r="J13" i="35"/>
  <c r="I14" i="35"/>
  <c r="J14" i="35"/>
  <c r="I15" i="35"/>
  <c r="J15" i="35"/>
  <c r="I16" i="35"/>
  <c r="J16" i="35"/>
  <c r="I17" i="35"/>
  <c r="J17" i="35"/>
  <c r="I18" i="35"/>
  <c r="J18" i="35"/>
  <c r="I19" i="35"/>
  <c r="J19" i="35"/>
  <c r="I20" i="35"/>
  <c r="J20" i="35"/>
  <c r="I21" i="35"/>
  <c r="J21" i="35"/>
  <c r="I22" i="35"/>
  <c r="J22" i="35"/>
  <c r="I23" i="35"/>
  <c r="J23" i="35"/>
  <c r="I24" i="35"/>
  <c r="J24" i="35"/>
  <c r="I25" i="35"/>
  <c r="J25" i="35"/>
  <c r="I26" i="35"/>
  <c r="J26" i="35"/>
  <c r="I27" i="35"/>
  <c r="J27" i="35"/>
  <c r="I28" i="35"/>
  <c r="J28" i="35"/>
  <c r="I29" i="35"/>
  <c r="J29" i="35"/>
  <c r="I30" i="35"/>
  <c r="J30" i="35"/>
  <c r="I31" i="35"/>
  <c r="I32" i="35"/>
  <c r="J32" i="35"/>
  <c r="I33" i="35"/>
  <c r="J33" i="35"/>
  <c r="I34" i="35"/>
  <c r="J34" i="35"/>
  <c r="I35" i="35"/>
  <c r="J35" i="35"/>
  <c r="I36" i="35"/>
  <c r="J36" i="35"/>
  <c r="I37" i="35"/>
  <c r="J37" i="35"/>
  <c r="I38" i="35"/>
  <c r="J38" i="35"/>
  <c r="I39" i="35"/>
  <c r="J39" i="35"/>
  <c r="I40" i="35"/>
  <c r="J40" i="35"/>
  <c r="I41" i="35"/>
  <c r="J41" i="35"/>
  <c r="I42" i="35"/>
  <c r="J42" i="35"/>
  <c r="I43" i="35"/>
  <c r="J43" i="35"/>
  <c r="I44" i="35"/>
  <c r="J44" i="35"/>
  <c r="I45" i="35"/>
  <c r="J45" i="35"/>
  <c r="I46" i="35"/>
  <c r="J46" i="35"/>
  <c r="I47" i="35"/>
  <c r="J47" i="35"/>
  <c r="I48" i="35"/>
  <c r="J48" i="35"/>
  <c r="I49" i="35"/>
  <c r="J49" i="35"/>
  <c r="I50" i="35"/>
  <c r="J50" i="35"/>
  <c r="I51" i="35"/>
  <c r="J51" i="35"/>
  <c r="I52" i="35"/>
  <c r="J52" i="35"/>
  <c r="I53" i="35"/>
  <c r="J53" i="35"/>
  <c r="I5" i="35"/>
  <c r="J5" i="35"/>
  <c r="I6" i="35"/>
  <c r="J6" i="35"/>
  <c r="I7" i="35"/>
  <c r="J7" i="35"/>
  <c r="I8" i="35"/>
  <c r="J8" i="35"/>
  <c r="I9" i="35"/>
  <c r="J9" i="35"/>
  <c r="I10" i="35"/>
  <c r="J10" i="35"/>
  <c r="B45" i="35"/>
  <c r="C45" i="35"/>
  <c r="E45" i="35"/>
  <c r="B46" i="35"/>
  <c r="C46" i="35"/>
  <c r="E46" i="35"/>
  <c r="B47" i="35"/>
  <c r="G47" i="35" s="1"/>
  <c r="C47" i="35"/>
  <c r="E47" i="35"/>
  <c r="B48" i="35"/>
  <c r="C48" i="35"/>
  <c r="E48" i="35"/>
  <c r="B49" i="35"/>
  <c r="C49" i="35"/>
  <c r="E49" i="35"/>
  <c r="B50" i="35"/>
  <c r="C50" i="35"/>
  <c r="E50" i="35"/>
  <c r="B51" i="35"/>
  <c r="G51" i="35" s="1"/>
  <c r="C51" i="35"/>
  <c r="E51" i="35"/>
  <c r="C49" i="27" s="1"/>
  <c r="B52" i="35"/>
  <c r="C52" i="35"/>
  <c r="E52" i="35"/>
  <c r="B53" i="35"/>
  <c r="C53" i="35"/>
  <c r="E53" i="35"/>
  <c r="C33" i="35"/>
  <c r="E33" i="35"/>
  <c r="C31" i="27" s="1"/>
  <c r="G34" i="35"/>
  <c r="C34" i="35"/>
  <c r="E34" i="35"/>
  <c r="B35" i="35"/>
  <c r="C35" i="35"/>
  <c r="E35" i="35"/>
  <c r="B36" i="35"/>
  <c r="C36" i="35"/>
  <c r="E36" i="35"/>
  <c r="B37" i="35"/>
  <c r="C37" i="35"/>
  <c r="E37" i="35"/>
  <c r="B38" i="35"/>
  <c r="C38" i="35"/>
  <c r="E38" i="35"/>
  <c r="B39" i="35"/>
  <c r="C39" i="35"/>
  <c r="E39" i="35"/>
  <c r="B40" i="35"/>
  <c r="C40" i="35"/>
  <c r="E40" i="35"/>
  <c r="B41" i="35"/>
  <c r="C41" i="35"/>
  <c r="E41" i="35"/>
  <c r="C39" i="27" s="1"/>
  <c r="B42" i="35"/>
  <c r="G42" i="35" s="1"/>
  <c r="C42" i="35"/>
  <c r="E42" i="35"/>
  <c r="B43" i="35"/>
  <c r="C43" i="35"/>
  <c r="E43" i="35"/>
  <c r="B44" i="35"/>
  <c r="C44" i="35"/>
  <c r="E44" i="35"/>
  <c r="E32" i="35"/>
  <c r="C32" i="35"/>
  <c r="E31" i="35"/>
  <c r="C31" i="35"/>
  <c r="D31" i="35" s="1"/>
  <c r="B13" i="35"/>
  <c r="C13" i="35"/>
  <c r="E13" i="35"/>
  <c r="B14" i="35"/>
  <c r="G14" i="35" s="1"/>
  <c r="C14" i="35"/>
  <c r="E14" i="35"/>
  <c r="B15" i="35"/>
  <c r="G15" i="35" s="1"/>
  <c r="C15" i="35"/>
  <c r="E15" i="35"/>
  <c r="B16" i="35"/>
  <c r="C16" i="35"/>
  <c r="E16" i="35"/>
  <c r="B17" i="35"/>
  <c r="C17" i="35"/>
  <c r="E17" i="35"/>
  <c r="B18" i="35"/>
  <c r="G18" i="35" s="1"/>
  <c r="C18" i="35"/>
  <c r="E18" i="35"/>
  <c r="B19" i="35"/>
  <c r="G19" i="35" s="1"/>
  <c r="C19" i="35"/>
  <c r="E19" i="35"/>
  <c r="B20" i="35"/>
  <c r="C20" i="35"/>
  <c r="E20" i="35"/>
  <c r="B21" i="35"/>
  <c r="C21" i="35"/>
  <c r="E21" i="35"/>
  <c r="B22" i="35"/>
  <c r="G22" i="35" s="1"/>
  <c r="C22" i="35"/>
  <c r="E22" i="35"/>
  <c r="B23" i="35"/>
  <c r="G23" i="35" s="1"/>
  <c r="C23" i="35"/>
  <c r="E23" i="35"/>
  <c r="B24" i="35"/>
  <c r="C24" i="35"/>
  <c r="E24" i="35"/>
  <c r="B25" i="35"/>
  <c r="C25" i="35"/>
  <c r="E25" i="35"/>
  <c r="B26" i="35"/>
  <c r="G26" i="35" s="1"/>
  <c r="C26" i="35"/>
  <c r="E26" i="35"/>
  <c r="B27" i="35"/>
  <c r="G27" i="35" s="1"/>
  <c r="C27" i="35"/>
  <c r="E27" i="35"/>
  <c r="B28" i="35"/>
  <c r="C28" i="35"/>
  <c r="E28" i="35"/>
  <c r="B29" i="35"/>
  <c r="C29" i="35"/>
  <c r="E29" i="35"/>
  <c r="B30" i="35"/>
  <c r="G30" i="35" s="1"/>
  <c r="C30" i="35"/>
  <c r="E30" i="35"/>
  <c r="E12" i="35"/>
  <c r="C12" i="35"/>
  <c r="B12" i="35"/>
  <c r="E11" i="35"/>
  <c r="C11" i="35"/>
  <c r="B11" i="35"/>
  <c r="B5" i="35"/>
  <c r="C5" i="35"/>
  <c r="E5" i="35"/>
  <c r="F5" i="35" s="1"/>
  <c r="B6" i="35"/>
  <c r="C6" i="35"/>
  <c r="E6" i="35"/>
  <c r="B7" i="35"/>
  <c r="G7" i="35" s="1"/>
  <c r="C7" i="35"/>
  <c r="E7" i="35"/>
  <c r="B8" i="35"/>
  <c r="C8" i="35"/>
  <c r="E8" i="35"/>
  <c r="B9" i="35"/>
  <c r="C9" i="35"/>
  <c r="E9" i="35"/>
  <c r="B10" i="35"/>
  <c r="G10" i="35" s="1"/>
  <c r="C10" i="35"/>
  <c r="E10" i="35"/>
  <c r="G6" i="35" l="1"/>
  <c r="G37" i="35"/>
  <c r="G38" i="35"/>
  <c r="G39" i="27"/>
  <c r="G41" i="35"/>
  <c r="G33" i="35"/>
  <c r="G46" i="35"/>
  <c r="G8" i="35"/>
  <c r="G28" i="35"/>
  <c r="G20" i="35"/>
  <c r="G16" i="35"/>
  <c r="G32" i="35"/>
  <c r="G39" i="35"/>
  <c r="G35" i="35"/>
  <c r="G52" i="35"/>
  <c r="G48" i="35"/>
  <c r="G50" i="35"/>
  <c r="G24" i="35"/>
  <c r="G43" i="35"/>
  <c r="G9" i="35"/>
  <c r="G5" i="35"/>
  <c r="G12" i="35"/>
  <c r="G29" i="35"/>
  <c r="G25" i="35"/>
  <c r="G21" i="35"/>
  <c r="G17" i="35"/>
  <c r="G13" i="35"/>
  <c r="G44" i="35"/>
  <c r="G38" i="27"/>
  <c r="G40" i="35"/>
  <c r="G36" i="35"/>
  <c r="G53" i="35"/>
  <c r="G49" i="35"/>
  <c r="G45" i="35"/>
  <c r="D43" i="35"/>
  <c r="D26" i="35"/>
  <c r="F23" i="35"/>
  <c r="D32" i="35"/>
  <c r="F25" i="35"/>
  <c r="D24" i="35"/>
  <c r="F21" i="35"/>
  <c r="D18" i="35"/>
  <c r="D51" i="35"/>
  <c r="D37" i="35"/>
  <c r="D9" i="35"/>
  <c r="D5" i="35"/>
  <c r="D16" i="35"/>
  <c r="D30" i="35"/>
  <c r="D22" i="35"/>
  <c r="D14" i="35"/>
  <c r="D39" i="35"/>
  <c r="D49" i="35"/>
  <c r="D10" i="35"/>
  <c r="G49" i="27"/>
  <c r="D23" i="35"/>
  <c r="D15" i="35"/>
  <c r="F38" i="35"/>
  <c r="F36" i="35"/>
  <c r="F34" i="35"/>
  <c r="F10" i="35"/>
  <c r="F8" i="35"/>
  <c r="F29" i="35"/>
  <c r="F17" i="35"/>
  <c r="F15" i="35"/>
  <c r="F13" i="35"/>
  <c r="F50" i="35"/>
  <c r="F48" i="35"/>
  <c r="F46" i="35"/>
  <c r="D49" i="27"/>
  <c r="F49" i="27"/>
  <c r="D48" i="35"/>
  <c r="D35" i="35"/>
  <c r="D33" i="35"/>
  <c r="F52" i="35"/>
  <c r="D28" i="35"/>
  <c r="F24" i="35"/>
  <c r="F19" i="35"/>
  <c r="F37" i="35"/>
  <c r="D36" i="35"/>
  <c r="D31" i="27"/>
  <c r="F31" i="27"/>
  <c r="F49" i="35"/>
  <c r="D20" i="35"/>
  <c r="F16" i="35"/>
  <c r="C47" i="27"/>
  <c r="D7" i="35"/>
  <c r="F44" i="35"/>
  <c r="F6" i="35"/>
  <c r="F12" i="35"/>
  <c r="F27" i="35"/>
  <c r="F40" i="35"/>
  <c r="D47" i="35"/>
  <c r="C38" i="27"/>
  <c r="F9" i="35"/>
  <c r="D8" i="35"/>
  <c r="F30" i="35"/>
  <c r="D29" i="35"/>
  <c r="F22" i="35"/>
  <c r="D21" i="35"/>
  <c r="F14" i="35"/>
  <c r="D13" i="35"/>
  <c r="F32" i="35"/>
  <c r="D42" i="35"/>
  <c r="F35" i="35"/>
  <c r="D34" i="35"/>
  <c r="F47" i="35"/>
  <c r="D46" i="35"/>
  <c r="F28" i="35"/>
  <c r="D19" i="35"/>
  <c r="F53" i="35"/>
  <c r="F45" i="35"/>
  <c r="G31" i="27"/>
  <c r="F39" i="27"/>
  <c r="F7" i="35"/>
  <c r="D6" i="35"/>
  <c r="D27" i="35"/>
  <c r="F20" i="35"/>
  <c r="D44" i="35"/>
  <c r="F41" i="35"/>
  <c r="D40" i="35"/>
  <c r="F33" i="35"/>
  <c r="D52" i="35"/>
  <c r="D11" i="35"/>
  <c r="F26" i="35"/>
  <c r="D25" i="35"/>
  <c r="F18" i="35"/>
  <c r="D17" i="35"/>
  <c r="F43" i="35"/>
  <c r="D41" i="35"/>
  <c r="F39" i="35"/>
  <c r="D38" i="35"/>
  <c r="D53" i="35"/>
  <c r="F51" i="35"/>
  <c r="D50" i="35"/>
  <c r="D45" i="35"/>
  <c r="D39" i="27"/>
  <c r="G47" i="27"/>
  <c r="F42" i="35"/>
  <c r="D12" i="35"/>
  <c r="Q31" i="27" l="1"/>
  <c r="N31" i="27"/>
  <c r="K31" i="27"/>
  <c r="H31" i="27"/>
  <c r="J49" i="27"/>
  <c r="S49" i="27"/>
  <c r="P49" i="27"/>
  <c r="M49" i="27"/>
  <c r="L39" i="27"/>
  <c r="R39" i="27"/>
  <c r="O39" i="27"/>
  <c r="I39" i="27"/>
  <c r="D38" i="27"/>
  <c r="F38" i="27"/>
  <c r="F47" i="27"/>
  <c r="D47" i="27"/>
  <c r="P47" i="27" l="1"/>
  <c r="M47" i="27"/>
  <c r="J47" i="27"/>
  <c r="S47" i="27"/>
  <c r="J38" i="27"/>
  <c r="S38" i="27"/>
  <c r="P38" i="27"/>
  <c r="M38" i="27"/>
  <c r="T49" i="27"/>
  <c r="T39" i="27"/>
  <c r="T31" i="27"/>
  <c r="T47" i="27" l="1"/>
  <c r="T38" i="27"/>
  <c r="E12" i="40" l="1"/>
  <c r="D12" i="40" s="1"/>
  <c r="F12" i="40" s="1"/>
  <c r="E17" i="40"/>
  <c r="D17" i="40" s="1"/>
  <c r="F17" i="40" s="1"/>
  <c r="E16" i="40" l="1"/>
  <c r="E15" i="40"/>
  <c r="D15" i="40" s="1"/>
  <c r="F15" i="40" s="1"/>
  <c r="D16" i="40" l="1"/>
  <c r="F16" i="40" l="1"/>
  <c r="E9" i="40" l="1"/>
  <c r="E8" i="40"/>
  <c r="D8" i="40" s="1"/>
  <c r="F8" i="40" s="1"/>
  <c r="E7" i="40"/>
  <c r="B9" i="20"/>
  <c r="B10" i="20"/>
  <c r="D9" i="40" l="1"/>
  <c r="F9" i="40" l="1"/>
  <c r="C29" i="27"/>
  <c r="C12" i="27" l="1"/>
  <c r="D12" i="27" s="1"/>
  <c r="G12" i="27"/>
  <c r="F12" i="27" l="1"/>
  <c r="O12" i="27" l="1"/>
  <c r="I12" i="27"/>
  <c r="R12" i="27"/>
  <c r="L12" i="27"/>
  <c r="T12" i="27" l="1"/>
  <c r="E4" i="35" l="1"/>
  <c r="I4" i="35"/>
  <c r="C11" i="27" l="1"/>
  <c r="G10" i="27"/>
  <c r="C10" i="27"/>
  <c r="D10" i="27" l="1"/>
  <c r="F10" i="27"/>
  <c r="Q10" i="27" l="1"/>
  <c r="H10" i="27"/>
  <c r="N10" i="27"/>
  <c r="K10" i="27"/>
  <c r="T10" i="27" l="1"/>
  <c r="B4" i="35" l="1"/>
  <c r="G4" i="35" s="1"/>
  <c r="C4" i="35"/>
  <c r="F4" i="35"/>
  <c r="J4" i="35"/>
  <c r="D4" i="35" l="1"/>
  <c r="D54" i="35" s="1"/>
  <c r="G54" i="35" l="1"/>
  <c r="I54" i="35" l="1"/>
  <c r="H54" i="35"/>
  <c r="D7" i="40" l="1"/>
  <c r="E6" i="40"/>
  <c r="E5" i="40"/>
  <c r="E20" i="40" s="1"/>
  <c r="D6" i="40" l="1"/>
  <c r="F6" i="40" s="1"/>
  <c r="F7" i="40"/>
  <c r="D5" i="40"/>
  <c r="D20" i="40" s="1"/>
  <c r="F5" i="40" l="1"/>
  <c r="F20" i="40" s="1"/>
  <c r="I56" i="27" l="1"/>
  <c r="M56" i="27"/>
  <c r="Q56" i="27"/>
  <c r="J56" i="27"/>
  <c r="N56" i="27"/>
  <c r="R56" i="27"/>
  <c r="K56" i="27"/>
  <c r="O56" i="27"/>
  <c r="S56" i="27"/>
  <c r="L56" i="27"/>
  <c r="P56" i="27"/>
  <c r="H56" i="27"/>
  <c r="T56" i="27" l="1"/>
  <c r="C23" i="27" l="1"/>
  <c r="E6" i="36" l="1"/>
  <c r="D6" i="36"/>
  <c r="B7" i="36"/>
  <c r="G19" i="27" l="1"/>
  <c r="C19" i="27" l="1"/>
  <c r="D19" i="27" l="1"/>
  <c r="F19" i="27"/>
  <c r="J19" i="27" l="1"/>
  <c r="S19" i="27"/>
  <c r="P19" i="27"/>
  <c r="M19" i="27"/>
  <c r="T19" i="27" l="1"/>
  <c r="C51" i="27" l="1"/>
  <c r="C27" i="27" l="1"/>
  <c r="C28" i="27"/>
  <c r="C30" i="27" l="1"/>
  <c r="C43" i="27"/>
  <c r="C32" i="27" l="1"/>
  <c r="C33" i="27"/>
  <c r="C34" i="27"/>
  <c r="C35" i="27"/>
  <c r="C41" i="27"/>
  <c r="C44" i="27"/>
  <c r="C45" i="27"/>
  <c r="C46" i="27"/>
  <c r="G45" i="27" l="1"/>
  <c r="C40" i="27"/>
  <c r="C50" i="27"/>
  <c r="D45" i="27"/>
  <c r="C37" i="27"/>
  <c r="C48" i="27"/>
  <c r="C42" i="27"/>
  <c r="C36" i="27"/>
  <c r="F45" i="27"/>
  <c r="J45" i="27" l="1"/>
  <c r="S45" i="27"/>
  <c r="P45" i="27"/>
  <c r="M45" i="27"/>
  <c r="T45" i="27" s="1"/>
  <c r="C6" i="27" l="1"/>
  <c r="D6" i="27" s="1"/>
  <c r="G6" i="27"/>
  <c r="C26" i="27"/>
  <c r="G30" i="27" l="1"/>
  <c r="F6" i="27" l="1"/>
  <c r="P6" i="27" s="1"/>
  <c r="M6" i="27" l="1"/>
  <c r="S6" i="27"/>
  <c r="J6" i="27"/>
  <c r="T6" i="27" l="1"/>
  <c r="F48" i="27" l="1"/>
  <c r="D48" i="27"/>
  <c r="F42" i="27" l="1"/>
  <c r="D42" i="27"/>
  <c r="F41" i="27"/>
  <c r="D41" i="27"/>
  <c r="F35" i="27"/>
  <c r="D35" i="27"/>
  <c r="F34" i="27" l="1"/>
  <c r="D34" i="27"/>
  <c r="F30" i="27"/>
  <c r="D30" i="27"/>
  <c r="F28" i="27"/>
  <c r="D28" i="27"/>
  <c r="F27" i="27"/>
  <c r="D27" i="27"/>
  <c r="J30" i="27" l="1"/>
  <c r="S30" i="27"/>
  <c r="P30" i="27"/>
  <c r="M30" i="27"/>
  <c r="B3" i="20"/>
  <c r="S55" i="27" l="1"/>
  <c r="Q55" i="27"/>
  <c r="O55" i="27"/>
  <c r="M55" i="27"/>
  <c r="K55" i="27"/>
  <c r="I55" i="27"/>
  <c r="R55" i="27"/>
  <c r="P55" i="27"/>
  <c r="N55" i="27"/>
  <c r="L55" i="27"/>
  <c r="J55" i="27"/>
  <c r="H55" i="27"/>
  <c r="C5" i="18"/>
  <c r="A2" i="18"/>
  <c r="E5" i="36"/>
  <c r="D5" i="36"/>
  <c r="E4" i="36"/>
  <c r="T55" i="27" l="1"/>
  <c r="D4" i="36"/>
  <c r="E3" i="36"/>
  <c r="E7" i="36" s="1"/>
  <c r="D3" i="36"/>
  <c r="D7" i="36" l="1"/>
  <c r="R53" i="27" s="1"/>
  <c r="J53" i="27" l="1"/>
  <c r="I53" i="27" s="1"/>
  <c r="L53" i="27"/>
  <c r="H53" i="27"/>
  <c r="K53" i="27"/>
  <c r="M53" i="27"/>
  <c r="O53" i="27"/>
  <c r="Q53" i="27"/>
  <c r="S53" i="27"/>
  <c r="N53" i="27"/>
  <c r="P53" i="27"/>
  <c r="C25" i="27"/>
  <c r="C24" i="27"/>
  <c r="C22" i="27"/>
  <c r="C21" i="27"/>
  <c r="C20" i="27"/>
  <c r="C18" i="27"/>
  <c r="C17" i="27"/>
  <c r="G17" i="27"/>
  <c r="C16" i="27"/>
  <c r="C15" i="27"/>
  <c r="C14" i="27"/>
  <c r="C13" i="27"/>
  <c r="C9" i="27"/>
  <c r="G8" i="27"/>
  <c r="C7" i="27"/>
  <c r="G7" i="27"/>
  <c r="C4" i="27"/>
  <c r="F22" i="27" l="1"/>
  <c r="T53" i="27"/>
  <c r="D16" i="27"/>
  <c r="C8" i="27"/>
  <c r="C5" i="27"/>
  <c r="D17" i="27"/>
  <c r="F17" i="27"/>
  <c r="F4" i="27"/>
  <c r="D4" i="27"/>
  <c r="G5" i="27"/>
  <c r="D14" i="27"/>
  <c r="G15" i="27"/>
  <c r="G18" i="27"/>
  <c r="G20" i="27"/>
  <c r="F21" i="27"/>
  <c r="D21" i="27"/>
  <c r="D22" i="27"/>
  <c r="F23" i="27"/>
  <c r="D23" i="27"/>
  <c r="F25" i="27"/>
  <c r="D25" i="27"/>
  <c r="G26" i="27"/>
  <c r="G27" i="27"/>
  <c r="G32" i="27"/>
  <c r="G33" i="27"/>
  <c r="G35" i="27"/>
  <c r="D36" i="27"/>
  <c r="F36" i="27"/>
  <c r="G37" i="27"/>
  <c r="G40" i="27"/>
  <c r="G41" i="27"/>
  <c r="G42" i="27"/>
  <c r="G43" i="27"/>
  <c r="G44" i="27"/>
  <c r="G46" i="27"/>
  <c r="G48" i="27"/>
  <c r="G50" i="27"/>
  <c r="D51" i="27"/>
  <c r="D7" i="27"/>
  <c r="F7" i="27"/>
  <c r="Q7" i="27" s="1"/>
  <c r="G9" i="27"/>
  <c r="D11" i="27"/>
  <c r="D13" i="27"/>
  <c r="F15" i="27"/>
  <c r="D15" i="27"/>
  <c r="G16" i="27"/>
  <c r="F16" i="27" s="1"/>
  <c r="D18" i="27"/>
  <c r="F18" i="27"/>
  <c r="F20" i="27"/>
  <c r="D20" i="27"/>
  <c r="G21" i="27"/>
  <c r="G22" i="27"/>
  <c r="G23" i="27"/>
  <c r="G24" i="27"/>
  <c r="G25" i="27"/>
  <c r="D26" i="27"/>
  <c r="F26" i="27"/>
  <c r="G28" i="27"/>
  <c r="G29" i="27"/>
  <c r="D33" i="27"/>
  <c r="F33" i="27"/>
  <c r="G36" i="27"/>
  <c r="D40" i="27"/>
  <c r="F40" i="27"/>
  <c r="F43" i="27"/>
  <c r="D43" i="27"/>
  <c r="F44" i="27"/>
  <c r="D44" i="27"/>
  <c r="F46" i="27"/>
  <c r="D46" i="27"/>
  <c r="D50" i="27"/>
  <c r="F50" i="27"/>
  <c r="G51" i="27"/>
  <c r="F51" i="27" s="1"/>
  <c r="C3" i="27"/>
  <c r="C2" i="27"/>
  <c r="N28" i="27" l="1"/>
  <c r="K28" i="27"/>
  <c r="Q28" i="27"/>
  <c r="S28" i="27"/>
  <c r="N16" i="27"/>
  <c r="H16" i="27"/>
  <c r="M48" i="27"/>
  <c r="P48" i="27"/>
  <c r="S48" i="27"/>
  <c r="J48" i="27"/>
  <c r="Q42" i="27"/>
  <c r="N42" i="27"/>
  <c r="H42" i="27"/>
  <c r="K42" i="27"/>
  <c r="M36" i="27"/>
  <c r="P36" i="27"/>
  <c r="S36" i="27"/>
  <c r="J36" i="27"/>
  <c r="S25" i="27"/>
  <c r="P25" i="27"/>
  <c r="M25" i="27"/>
  <c r="J25" i="27"/>
  <c r="S17" i="27"/>
  <c r="P17" i="27"/>
  <c r="M17" i="27"/>
  <c r="J17" i="27"/>
  <c r="S51" i="27"/>
  <c r="J51" i="27"/>
  <c r="M51" i="27"/>
  <c r="P51" i="27"/>
  <c r="S46" i="27"/>
  <c r="J46" i="27"/>
  <c r="M46" i="27"/>
  <c r="P46" i="27"/>
  <c r="P43" i="27"/>
  <c r="M43" i="27"/>
  <c r="J43" i="27"/>
  <c r="S43" i="27"/>
  <c r="N33" i="27"/>
  <c r="K33" i="27"/>
  <c r="H33" i="27"/>
  <c r="Q33" i="27"/>
  <c r="M26" i="27"/>
  <c r="P26" i="27"/>
  <c r="S26" i="27"/>
  <c r="J26" i="27"/>
  <c r="R20" i="27"/>
  <c r="I20" i="27"/>
  <c r="O20" i="27"/>
  <c r="L20" i="27"/>
  <c r="S41" i="27"/>
  <c r="J41" i="27"/>
  <c r="M41" i="27"/>
  <c r="P41" i="27"/>
  <c r="H27" i="27"/>
  <c r="K27" i="27"/>
  <c r="Q27" i="27"/>
  <c r="N27" i="27"/>
  <c r="N21" i="27"/>
  <c r="K21" i="27"/>
  <c r="Q21" i="27"/>
  <c r="I21" i="27"/>
  <c r="O50" i="27"/>
  <c r="L50" i="27"/>
  <c r="I50" i="27"/>
  <c r="R50" i="27"/>
  <c r="I40" i="27"/>
  <c r="O40" i="27"/>
  <c r="L40" i="27"/>
  <c r="R40" i="27"/>
  <c r="M18" i="27"/>
  <c r="P18" i="27"/>
  <c r="S18" i="27"/>
  <c r="J18" i="27"/>
  <c r="N15" i="27"/>
  <c r="S15" i="27"/>
  <c r="J15" i="27"/>
  <c r="P15" i="27"/>
  <c r="R35" i="27"/>
  <c r="O35" i="27"/>
  <c r="L35" i="27"/>
  <c r="I35" i="27"/>
  <c r="O23" i="27"/>
  <c r="L23" i="27"/>
  <c r="I23" i="27"/>
  <c r="R23" i="27"/>
  <c r="L22" i="27"/>
  <c r="R22" i="27"/>
  <c r="O22" i="27"/>
  <c r="I22" i="27"/>
  <c r="M44" i="27"/>
  <c r="P44" i="27"/>
  <c r="S44" i="27"/>
  <c r="J44" i="27"/>
  <c r="S7" i="27"/>
  <c r="N7" i="27"/>
  <c r="K7" i="27"/>
  <c r="F5" i="27"/>
  <c r="D5" i="27"/>
  <c r="G2" i="27"/>
  <c r="F3" i="27"/>
  <c r="D3" i="27"/>
  <c r="D24" i="27"/>
  <c r="F24" i="27"/>
  <c r="D37" i="27"/>
  <c r="F37" i="27"/>
  <c r="D2" i="27"/>
  <c r="F2" i="27"/>
  <c r="G3" i="27"/>
  <c r="G4" i="27"/>
  <c r="I4" i="27" s="1"/>
  <c r="I2" i="27" l="1"/>
  <c r="O4" i="27"/>
  <c r="O2" i="27"/>
  <c r="L2" i="27"/>
  <c r="R2" i="27"/>
  <c r="L3" i="27"/>
  <c r="R3" i="27"/>
  <c r="O3" i="27"/>
  <c r="I3" i="27"/>
  <c r="R4" i="27"/>
  <c r="N37" i="27"/>
  <c r="K37" i="27"/>
  <c r="Q37" i="27"/>
  <c r="H37" i="27"/>
  <c r="S24" i="27"/>
  <c r="J24" i="27"/>
  <c r="M24" i="27"/>
  <c r="P24" i="27"/>
  <c r="L5" i="27"/>
  <c r="R5" i="27"/>
  <c r="L4" i="27"/>
  <c r="T36" i="27"/>
  <c r="T40" i="27"/>
  <c r="T33" i="27"/>
  <c r="T35" i="27"/>
  <c r="T27" i="27"/>
  <c r="T28" i="27"/>
  <c r="T20" i="27"/>
  <c r="T21" i="27"/>
  <c r="T41" i="27"/>
  <c r="T43" i="27"/>
  <c r="T42" i="27"/>
  <c r="T51" i="27"/>
  <c r="T44" i="27"/>
  <c r="T48" i="27"/>
  <c r="T18" i="27"/>
  <c r="T22" i="27"/>
  <c r="T7" i="27"/>
  <c r="T15" i="27"/>
  <c r="T23" i="27"/>
  <c r="T25" i="27"/>
  <c r="T26" i="27"/>
  <c r="T30" i="27"/>
  <c r="T17" i="27"/>
  <c r="T5" i="27" l="1"/>
  <c r="T37" i="27"/>
  <c r="T4" i="27"/>
  <c r="T24" i="27"/>
  <c r="T2" i="27"/>
  <c r="T3" i="27"/>
  <c r="F8" i="27"/>
  <c r="Q8" i="27" s="1"/>
  <c r="F11" i="27"/>
  <c r="G11" i="27"/>
  <c r="F13" i="27"/>
  <c r="G13" i="27"/>
  <c r="F14" i="27"/>
  <c r="G14" i="27"/>
  <c r="T16" i="27"/>
  <c r="F32" i="27"/>
  <c r="G34" i="27"/>
  <c r="T46" i="27"/>
  <c r="T50" i="27"/>
  <c r="C15" i="18"/>
  <c r="P34" i="27" l="1"/>
  <c r="K34" i="27"/>
  <c r="J34" i="27"/>
  <c r="H34" i="27"/>
  <c r="S34" i="27"/>
  <c r="O34" i="27"/>
  <c r="R34" i="27"/>
  <c r="I34" i="27"/>
  <c r="Q34" i="27"/>
  <c r="N34" i="27"/>
  <c r="M34" i="27"/>
  <c r="L34" i="27"/>
  <c r="J14" i="27"/>
  <c r="S14" i="27"/>
  <c r="P14" i="27"/>
  <c r="M14" i="27"/>
  <c r="O11" i="27"/>
  <c r="L11" i="27"/>
  <c r="I11" i="27"/>
  <c r="R11" i="27"/>
  <c r="S32" i="27"/>
  <c r="J32" i="27"/>
  <c r="M32" i="27"/>
  <c r="P32" i="27"/>
  <c r="K8" i="27"/>
  <c r="H8" i="27"/>
  <c r="N8" i="27"/>
  <c r="P13" i="27"/>
  <c r="S13" i="27"/>
  <c r="M13" i="27"/>
  <c r="J13" i="27"/>
  <c r="D8" i="27"/>
  <c r="D32" i="27"/>
  <c r="H52" i="27" l="1"/>
  <c r="T34" i="27"/>
  <c r="T8" i="27"/>
  <c r="R52" i="27"/>
  <c r="L52" i="27"/>
  <c r="S52" i="27"/>
  <c r="O52" i="27"/>
  <c r="Q52" i="27"/>
  <c r="K52" i="27"/>
  <c r="J52" i="27"/>
  <c r="N52" i="27"/>
  <c r="P52" i="27"/>
  <c r="I52" i="27"/>
  <c r="T14" i="27"/>
  <c r="M52" i="27"/>
  <c r="T11" i="27"/>
  <c r="T32" i="27"/>
  <c r="T13" i="27"/>
  <c r="T52" i="27" l="1"/>
  <c r="C12" i="18"/>
  <c r="B11" i="18"/>
  <c r="B10" i="18"/>
  <c r="B12" i="18" s="1"/>
  <c r="B14" i="18" s="1"/>
  <c r="C14" i="18" l="1"/>
  <c r="C16" i="18" s="1"/>
  <c r="B16" i="18"/>
  <c r="N54" i="27" l="1"/>
  <c r="N57" i="27" s="1"/>
  <c r="J54" i="27"/>
  <c r="J57" i="27" s="1"/>
  <c r="Q54" i="27"/>
  <c r="Q57" i="27" s="1"/>
  <c r="P54" i="27"/>
  <c r="P57" i="27" s="1"/>
  <c r="M54" i="27"/>
  <c r="M57" i="27" s="1"/>
  <c r="H54" i="27"/>
  <c r="R54" i="27"/>
  <c r="R57" i="27" s="1"/>
  <c r="K54" i="27"/>
  <c r="K57" i="27" s="1"/>
  <c r="S54" i="27"/>
  <c r="S57" i="27" s="1"/>
  <c r="L54" i="27"/>
  <c r="L57" i="27" s="1"/>
  <c r="I54" i="27"/>
  <c r="I57" i="27" s="1"/>
  <c r="O54" i="27"/>
  <c r="O57" i="27" s="1"/>
  <c r="H57" i="27" l="1"/>
  <c r="T54" i="27"/>
  <c r="T57" i="27" s="1"/>
  <c r="T58" i="2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3" description="Connection to the 'Table3' query in the workbook." type="5" refreshedVersion="0" background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<sst xmlns="http://schemas.openxmlformats.org/spreadsheetml/2006/main" count="430" uniqueCount="220">
  <si>
    <t>Dividend</t>
  </si>
  <si>
    <t>Yearly</t>
  </si>
  <si>
    <t>Shares</t>
  </si>
  <si>
    <t>Date</t>
  </si>
  <si>
    <t>Yield</t>
  </si>
  <si>
    <t>Amount</t>
  </si>
  <si>
    <t>Quarterly</t>
  </si>
  <si>
    <t>Dividends</t>
  </si>
  <si>
    <t>KO</t>
  </si>
  <si>
    <t>CVX</t>
  </si>
  <si>
    <t>Schedule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</si>
  <si>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</si>
  <si>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</si>
  <si>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</si>
  <si>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</si>
  <si>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</si>
  <si>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</si>
  <si>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</si>
  <si>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</si>
  <si>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</si>
  <si>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</si>
  <si>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</si>
  <si>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</si>
  <si>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</t>
  </si>
  <si>
    <t>VZ</t>
  </si>
  <si>
    <t>Feb 2nd, May, Aug, Nov</t>
  </si>
  <si>
    <t>BAC</t>
  </si>
  <si>
    <t>Totals</t>
  </si>
  <si>
    <t>Yearly Income</t>
  </si>
  <si>
    <t>EMR</t>
  </si>
  <si>
    <t>ABT</t>
  </si>
  <si>
    <t>Company</t>
  </si>
  <si>
    <t>Mortgage Payment</t>
  </si>
  <si>
    <t>Rental Income</t>
  </si>
  <si>
    <t>Total</t>
  </si>
  <si>
    <t>Rental</t>
  </si>
  <si>
    <t>Rental Input</t>
  </si>
  <si>
    <t>AAPL</t>
  </si>
  <si>
    <t>ABBV</t>
  </si>
  <si>
    <t>Feb 15th, May, Aug, Nov</t>
  </si>
  <si>
    <t>CLX</t>
  </si>
  <si>
    <t>Feb 9th, May, Aug, Nov</t>
  </si>
  <si>
    <t>Lending Club</t>
  </si>
  <si>
    <t>Principal</t>
  </si>
  <si>
    <t>Interest</t>
  </si>
  <si>
    <t>Available Cash</t>
  </si>
  <si>
    <t>Outstanding Principal</t>
  </si>
  <si>
    <t>#</t>
  </si>
  <si>
    <t>Today's Date</t>
  </si>
  <si>
    <t>Outstanding</t>
  </si>
  <si>
    <t>C1-360</t>
  </si>
  <si>
    <t>Security Deposit</t>
  </si>
  <si>
    <t>Condo Fees</t>
  </si>
  <si>
    <t>Gross Profit</t>
  </si>
  <si>
    <t>Maintenance Allowance</t>
  </si>
  <si>
    <t>Net Profit</t>
  </si>
  <si>
    <t>Net Annualized Return</t>
  </si>
  <si>
    <t>NAR</t>
  </si>
  <si>
    <t>Available</t>
  </si>
  <si>
    <t>Cash</t>
  </si>
  <si>
    <t>Current Monthly</t>
  </si>
  <si>
    <t>Total Dividends</t>
  </si>
  <si>
    <t>P/E</t>
  </si>
  <si>
    <t>EPS</t>
  </si>
  <si>
    <t>YOC%</t>
  </si>
  <si>
    <t>CSX</t>
  </si>
  <si>
    <t>Avg Monthly</t>
  </si>
  <si>
    <t>HCP</t>
  </si>
  <si>
    <t>Feb 19th, May, Aug, Nov</t>
  </si>
  <si>
    <t>PRICE</t>
  </si>
  <si>
    <t>VOLUME</t>
  </si>
  <si>
    <t>CHANGE</t>
  </si>
  <si>
    <t>DAY'S VAL CHG &amp; %</t>
  </si>
  <si>
    <t>SHARES</t>
  </si>
  <si>
    <t>PRICE PAID</t>
  </si>
  <si>
    <t>MKT VALUE</t>
  </si>
  <si>
    <t>GAIN &amp; % GAIN</t>
  </si>
  <si>
    <t>DIV/SHARE</t>
  </si>
  <si>
    <t>YIELD</t>
  </si>
  <si>
    <t>MKT CAP</t>
  </si>
  <si>
    <t>TGT</t>
  </si>
  <si>
    <t>WTR</t>
  </si>
  <si>
    <t>Mar 10th, Jun, Sept, Dec</t>
  </si>
  <si>
    <t>Apr 1st, July, Sept, Dec</t>
  </si>
  <si>
    <t>Mar 1st, Jun, Sept, Dec</t>
  </si>
  <si>
    <t>PM</t>
  </si>
  <si>
    <t>Start Div</t>
  </si>
  <si>
    <t xml:space="preserve">Total </t>
  </si>
  <si>
    <t>TotaI Investement Income</t>
  </si>
  <si>
    <t>PG</t>
  </si>
  <si>
    <t>Annual</t>
  </si>
  <si>
    <t xml:space="preserve"># of </t>
  </si>
  <si>
    <t>Ticker</t>
  </si>
  <si>
    <t>Periodic</t>
  </si>
  <si>
    <t>GIS</t>
  </si>
  <si>
    <t>Feb 1st, May, Aug, Nov</t>
  </si>
  <si>
    <t>Jan 11th, Apr, Jul, Oct</t>
  </si>
  <si>
    <t>DIS</t>
  </si>
  <si>
    <t>HAS</t>
  </si>
  <si>
    <t>Feb 15th May Aug Nov</t>
  </si>
  <si>
    <t>BRK-B</t>
  </si>
  <si>
    <t>None</t>
  </si>
  <si>
    <t>Price</t>
  </si>
  <si>
    <t>Total Value of Account</t>
  </si>
  <si>
    <t>Mar 13th, June, Sept, Dec</t>
  </si>
  <si>
    <t>PH</t>
  </si>
  <si>
    <t>Mar 12th, Jun, Sept, Dec</t>
  </si>
  <si>
    <t>VFC</t>
  </si>
  <si>
    <t>Mar 19th, June, Sept, Dec</t>
  </si>
  <si>
    <t>Value</t>
  </si>
  <si>
    <t>ACN</t>
  </si>
  <si>
    <t>May 15th, Nov</t>
  </si>
  <si>
    <t>Sector</t>
  </si>
  <si>
    <t>Consumer Goods</t>
  </si>
  <si>
    <t>Financial</t>
  </si>
  <si>
    <t>Healthcare</t>
  </si>
  <si>
    <t>Industrial Goods</t>
  </si>
  <si>
    <t>Services</t>
  </si>
  <si>
    <t>Utilities</t>
  </si>
  <si>
    <t>UTX</t>
  </si>
  <si>
    <t>Past-Due Adjustment</t>
  </si>
  <si>
    <t>Past Due</t>
  </si>
  <si>
    <t>Adjust</t>
  </si>
  <si>
    <t>NKE</t>
  </si>
  <si>
    <t>UL</t>
  </si>
  <si>
    <t>HP</t>
  </si>
  <si>
    <t>IBM</t>
  </si>
  <si>
    <t>LC</t>
  </si>
  <si>
    <t>T</t>
  </si>
  <si>
    <t>DOV</t>
  </si>
  <si>
    <t>Mar 15, June, Sept, Dec</t>
  </si>
  <si>
    <t>F12MII</t>
  </si>
  <si>
    <t>Mar 16th, Jun, Sept, Dec</t>
  </si>
  <si>
    <t>JNJ</t>
  </si>
  <si>
    <t>MSFT</t>
  </si>
  <si>
    <t>Telecom</t>
  </si>
  <si>
    <t>Energy</t>
  </si>
  <si>
    <t>Jan 20th, April, Jul, Oct</t>
  </si>
  <si>
    <t>Input Data</t>
  </si>
  <si>
    <t># of Shares</t>
  </si>
  <si>
    <t>Per Div</t>
  </si>
  <si>
    <t>Rate</t>
  </si>
  <si>
    <t>Monthly Income</t>
  </si>
  <si>
    <t>Savings</t>
  </si>
  <si>
    <t>Curr Div</t>
  </si>
  <si>
    <t>DCI</t>
  </si>
  <si>
    <t>Mar 5th, Jun, Sept Dec</t>
  </si>
  <si>
    <t>Committed Cash</t>
  </si>
  <si>
    <t>Committed</t>
  </si>
  <si>
    <t>Various</t>
  </si>
  <si>
    <t>TROW</t>
  </si>
  <si>
    <t>Apr 6th, July, Sept, Dec</t>
  </si>
  <si>
    <t>Mar 11th, Jun, Sept, Dec</t>
  </si>
  <si>
    <t>GPS</t>
  </si>
  <si>
    <t>Technology</t>
  </si>
  <si>
    <t>Apr 29th, July, Sept, Dec</t>
  </si>
  <si>
    <t>THO</t>
  </si>
  <si>
    <t>O</t>
  </si>
  <si>
    <t>28th, Monthly</t>
  </si>
  <si>
    <t>Apr 10th, Jul, Sept, Dec</t>
  </si>
  <si>
    <t>Current Monthly Interest</t>
  </si>
  <si>
    <t>KHC</t>
  </si>
  <si>
    <t>MMM</t>
  </si>
  <si>
    <t>BEN</t>
  </si>
  <si>
    <t>Jan 15th, April, Jul, Oct</t>
  </si>
  <si>
    <t>KSS</t>
  </si>
  <si>
    <t>ADM</t>
  </si>
  <si>
    <t>UNP</t>
  </si>
  <si>
    <t>Mar 30th, Jun, Sept, Dec</t>
  </si>
  <si>
    <t>Avg Mthly Fwd</t>
  </si>
  <si>
    <t>July, December</t>
  </si>
  <si>
    <t>FLO</t>
  </si>
  <si>
    <t>Mar 16th, June, Sept, Dec</t>
  </si>
  <si>
    <t>Fundrise</t>
  </si>
  <si>
    <t>Real Estate CF</t>
  </si>
  <si>
    <t>Real Estate Crowdfunding</t>
  </si>
  <si>
    <t>RE Crowd</t>
  </si>
  <si>
    <t>RealtyShares</t>
  </si>
  <si>
    <t>East Coast</t>
  </si>
  <si>
    <t>HeartLand</t>
  </si>
  <si>
    <t>CAH</t>
  </si>
  <si>
    <t>Apr 15th, July, Sept, Dec</t>
  </si>
  <si>
    <t>COST</t>
  </si>
  <si>
    <t>Income REIT</t>
  </si>
  <si>
    <t>Growth REIT</t>
  </si>
  <si>
    <t>Peerstreet</t>
  </si>
  <si>
    <r>
      <t xml:space="preserve">Div </t>
    </r>
    <r>
      <rPr>
        <sz val="10"/>
        <rFont val="Calibri"/>
        <family val="2"/>
      </rPr>
      <t>Δ</t>
    </r>
  </si>
  <si>
    <r>
      <t xml:space="preserve">Date </t>
    </r>
    <r>
      <rPr>
        <sz val="10"/>
        <rFont val="Calibri"/>
        <family val="2"/>
      </rPr>
      <t>Δ</t>
    </r>
  </si>
  <si>
    <t>ROST</t>
  </si>
  <si>
    <t>SBUX</t>
  </si>
  <si>
    <t>MO</t>
  </si>
  <si>
    <t>V</t>
  </si>
  <si>
    <t>VTI</t>
  </si>
  <si>
    <t>Index ETF</t>
  </si>
  <si>
    <t>Mar 28th, Jun, Sept, Dec</t>
  </si>
  <si>
    <t>Feb 24th, May, Aug, Nov</t>
  </si>
  <si>
    <t>Mar 31st, Jun, Sept, Dec</t>
  </si>
  <si>
    <t>Jan 10th, Apr, Jul, Oct</t>
  </si>
  <si>
    <t>West Coast</t>
  </si>
  <si>
    <t>2018 Income Received</t>
  </si>
  <si>
    <t xml:space="preserve">as of </t>
  </si>
  <si>
    <t>Savings 1</t>
  </si>
  <si>
    <t>Savings 2</t>
  </si>
  <si>
    <t>Savings 3</t>
  </si>
  <si>
    <t>Savings 4</t>
  </si>
  <si>
    <t>Property 1</t>
  </si>
  <si>
    <t>Property 4</t>
  </si>
  <si>
    <t>Property 3</t>
  </si>
  <si>
    <t>Property 2</t>
  </si>
  <si>
    <t>Total RE Crowd</t>
  </si>
  <si>
    <t>Tax</t>
  </si>
  <si>
    <t>Insurance</t>
  </si>
  <si>
    <t>MISC</t>
  </si>
  <si>
    <t>DUMMY DATA</t>
  </si>
  <si>
    <t>20.63M</t>
  </si>
  <si>
    <t>916.67B</t>
  </si>
  <si>
    <t>5.84M</t>
  </si>
  <si>
    <t>148.76B</t>
  </si>
  <si>
    <t>5.12M</t>
  </si>
  <si>
    <t>108.94B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</si>
</sst>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_(* #,##0.0000_);_(* \(#,##0.0000\);_(* &quot;-&quot;??_);_(@_)"/>
    <numFmt numFmtId="166" formatCode="mm/dd/yy;@"/>
    <numFmt numFmtId="167" formatCode="0.0%"/>
    <numFmt numFmtId="168" formatCode="&quot;$&quot;#,##0.00"/>
    <numFmt numFmtId="169" formatCode="0.000%"/>
    <numFmt numFmtId="170" formatCode="#,##0.0000_);\(#,##0.0000\)"/>
    <numFmt numFmtId="171" formatCode="#,##0.000_);\(#,##0.000\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2"/>
      <name val="Arial"/>
      <family val="2"/>
    </font>
    <font>
      <b/>
      <sz val="2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44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44" fontId="3" fillId="0" borderId="0" xfId="3" applyFont="1"/>
    <xf numFmtId="44" fontId="3" fillId="0" borderId="0" xfId="3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44" fontId="6" fillId="0" borderId="0" xfId="3" applyFont="1"/>
    <xf numFmtId="0" fontId="0" fillId="0" borderId="0" xfId="0" applyAlignment="1">
      <alignment horizont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44" fontId="0" fillId="0" borderId="0" xfId="3" applyFont="1"/>
    <xf numFmtId="44" fontId="0" fillId="0" borderId="0" xfId="0" applyNumberFormat="1"/>
    <xf numFmtId="44" fontId="0" fillId="0" borderId="2" xfId="3" applyFont="1" applyBorder="1"/>
    <xf numFmtId="44" fontId="0" fillId="0" borderId="0" xfId="3" applyFont="1" applyBorder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0" fontId="0" fillId="0" borderId="0" xfId="7" applyNumberFormat="1" applyFont="1"/>
    <xf numFmtId="10" fontId="0" fillId="0" borderId="0" xfId="0" applyNumberFormat="1"/>
    <xf numFmtId="0" fontId="0" fillId="0" borderId="0" xfId="0" applyBorder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/>
    <xf numFmtId="10" fontId="0" fillId="0" borderId="0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Border="1"/>
    <xf numFmtId="44" fontId="7" fillId="0" borderId="0" xfId="3" applyFont="1" applyAlignment="1">
      <alignment horizontal="center"/>
    </xf>
    <xf numFmtId="8" fontId="0" fillId="0" borderId="0" xfId="0" applyNumberFormat="1"/>
    <xf numFmtId="0" fontId="9" fillId="0" borderId="0" xfId="0" applyFont="1"/>
    <xf numFmtId="14" fontId="6" fillId="0" borderId="0" xfId="0" applyNumberFormat="1" applyFont="1" applyAlignment="1">
      <alignment horizontal="left"/>
    </xf>
    <xf numFmtId="44" fontId="0" fillId="0" borderId="1" xfId="3" applyFont="1" applyBorder="1"/>
    <xf numFmtId="44" fontId="9" fillId="2" borderId="4" xfId="0" applyNumberFormat="1" applyFont="1" applyFill="1" applyBorder="1"/>
    <xf numFmtId="10" fontId="6" fillId="0" borderId="0" xfId="0" applyNumberFormat="1" applyFont="1" applyAlignment="1">
      <alignment wrapText="1"/>
    </xf>
    <xf numFmtId="8" fontId="6" fillId="0" borderId="0" xfId="0" applyNumberFormat="1" applyFont="1" applyAlignment="1">
      <alignment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8" fontId="6" fillId="0" borderId="0" xfId="0" applyNumberFormat="1" applyFont="1" applyAlignment="1">
      <alignment horizontal="left" vertical="center" wrapText="1"/>
    </xf>
    <xf numFmtId="8" fontId="6" fillId="0" borderId="0" xfId="0" applyNumberFormat="1" applyFont="1"/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wrapText="1"/>
    </xf>
    <xf numFmtId="44" fontId="0" fillId="0" borderId="0" xfId="3" applyFont="1" applyAlignment="1">
      <alignment horizontal="center"/>
    </xf>
    <xf numFmtId="0" fontId="6" fillId="0" borderId="2" xfId="0" applyFont="1" applyBorder="1" applyAlignment="1">
      <alignment horizontal="left"/>
    </xf>
    <xf numFmtId="10" fontId="7" fillId="0" borderId="0" xfId="7" applyNumberFormat="1" applyFont="1" applyAlignment="1">
      <alignment horizontal="center"/>
    </xf>
    <xf numFmtId="8" fontId="9" fillId="0" borderId="0" xfId="0" applyNumberFormat="1" applyFont="1"/>
    <xf numFmtId="0" fontId="0" fillId="0" borderId="0" xfId="0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10" fontId="0" fillId="0" borderId="0" xfId="7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8" fontId="0" fillId="0" borderId="0" xfId="0" applyNumberFormat="1" applyBorder="1"/>
    <xf numFmtId="10" fontId="9" fillId="0" borderId="0" xfId="7" applyNumberFormat="1" applyFont="1" applyBorder="1"/>
    <xf numFmtId="168" fontId="0" fillId="3" borderId="0" xfId="3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43" fontId="0" fillId="0" borderId="0" xfId="1" applyFont="1" applyBorder="1" applyAlignment="1"/>
    <xf numFmtId="44" fontId="3" fillId="0" borderId="0" xfId="0" applyNumberFormat="1" applyFont="1"/>
    <xf numFmtId="0" fontId="3" fillId="0" borderId="0" xfId="0" applyFont="1" applyFill="1" applyBorder="1"/>
    <xf numFmtId="44" fontId="0" fillId="0" borderId="0" xfId="3" applyFont="1" applyBorder="1" applyAlignment="1">
      <alignment horizontal="right"/>
    </xf>
    <xf numFmtId="44" fontId="0" fillId="3" borderId="0" xfId="3" applyFont="1" applyFill="1" applyBorder="1" applyAlignment="1">
      <alignment horizontal="right"/>
    </xf>
    <xf numFmtId="44" fontId="9" fillId="0" borderId="0" xfId="3" applyFont="1" applyBorder="1" applyAlignment="1">
      <alignment horizontal="center"/>
    </xf>
    <xf numFmtId="44" fontId="9" fillId="0" borderId="0" xfId="3" applyFont="1" applyBorder="1" applyAlignment="1">
      <alignment horizontal="right"/>
    </xf>
    <xf numFmtId="44" fontId="5" fillId="0" borderId="0" xfId="3" applyFont="1"/>
    <xf numFmtId="44" fontId="9" fillId="0" borderId="0" xfId="3" applyFont="1" applyAlignment="1">
      <alignment horizontal="center"/>
    </xf>
    <xf numFmtId="44" fontId="0" fillId="0" borderId="0" xfId="3" applyFont="1" applyBorder="1" applyAlignment="1"/>
    <xf numFmtId="44" fontId="6" fillId="0" borderId="0" xfId="3" applyFont="1" applyBorder="1" applyAlignment="1">
      <alignment horizontal="right"/>
    </xf>
    <xf numFmtId="44" fontId="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44" fontId="0" fillId="3" borderId="0" xfId="3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169" fontId="0" fillId="0" borderId="0" xfId="7" applyNumberFormat="1" applyFont="1"/>
    <xf numFmtId="8" fontId="3" fillId="0" borderId="0" xfId="0" applyNumberFormat="1" applyFont="1"/>
    <xf numFmtId="44" fontId="12" fillId="0" borderId="0" xfId="10" applyFont="1" applyBorder="1" applyAlignment="1">
      <alignment horizontal="center"/>
    </xf>
    <xf numFmtId="44" fontId="0" fillId="0" borderId="0" xfId="3" applyFont="1"/>
    <xf numFmtId="44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0" fontId="15" fillId="0" borderId="0" xfId="0" applyFont="1"/>
    <xf numFmtId="0" fontId="16" fillId="0" borderId="0" xfId="0" applyFont="1" applyAlignment="1">
      <alignment horizontal="center"/>
    </xf>
    <xf numFmtId="44" fontId="16" fillId="0" borderId="0" xfId="3" applyFont="1" applyAlignment="1">
      <alignment horizontal="center"/>
    </xf>
    <xf numFmtId="44" fontId="15" fillId="0" borderId="0" xfId="3" applyFont="1"/>
    <xf numFmtId="44" fontId="15" fillId="0" borderId="0" xfId="0" applyNumberFormat="1" applyFont="1"/>
    <xf numFmtId="44" fontId="15" fillId="0" borderId="0" xfId="3" applyFont="1" applyAlignment="1">
      <alignment horizontal="center"/>
    </xf>
    <xf numFmtId="0" fontId="17" fillId="0" borderId="0" xfId="0" applyFont="1"/>
    <xf numFmtId="44" fontId="15" fillId="0" borderId="0" xfId="3" applyFont="1" applyFill="1"/>
    <xf numFmtId="44" fontId="15" fillId="0" borderId="0" xfId="3" applyFont="1" applyFill="1" applyAlignment="1">
      <alignment horizontal="center"/>
    </xf>
    <xf numFmtId="44" fontId="15" fillId="0" borderId="0" xfId="0" applyNumberFormat="1" applyFont="1" applyFill="1"/>
    <xf numFmtId="44" fontId="17" fillId="0" borderId="0" xfId="3" applyFont="1" applyFill="1"/>
    <xf numFmtId="0" fontId="15" fillId="0" borderId="0" xfId="0" applyFont="1" applyFill="1"/>
    <xf numFmtId="44" fontId="15" fillId="0" borderId="0" xfId="3" applyFont="1" applyFill="1" applyAlignment="1">
      <alignment horizontal="right"/>
    </xf>
    <xf numFmtId="0" fontId="15" fillId="0" borderId="0" xfId="0" applyFont="1" applyAlignment="1">
      <alignment horizontal="center"/>
    </xf>
    <xf numFmtId="44" fontId="17" fillId="0" borderId="0" xfId="3" applyFont="1" applyAlignment="1">
      <alignment horizontal="center"/>
    </xf>
    <xf numFmtId="17" fontId="15" fillId="0" borderId="0" xfId="0" applyNumberFormat="1" applyFont="1"/>
    <xf numFmtId="0" fontId="15" fillId="0" borderId="0" xfId="0" applyFont="1" applyBorder="1"/>
    <xf numFmtId="44" fontId="15" fillId="0" borderId="0" xfId="3" applyFont="1" applyBorder="1"/>
    <xf numFmtId="0" fontId="17" fillId="0" borderId="3" xfId="0" applyFont="1" applyBorder="1"/>
    <xf numFmtId="44" fontId="15" fillId="0" borderId="3" xfId="3" applyFont="1" applyBorder="1"/>
    <xf numFmtId="167" fontId="15" fillId="0" borderId="0" xfId="3" applyNumberFormat="1" applyFont="1" applyFill="1" applyBorder="1"/>
    <xf numFmtId="0" fontId="15" fillId="0" borderId="2" xfId="0" applyFont="1" applyFill="1" applyBorder="1"/>
    <xf numFmtId="44" fontId="15" fillId="0" borderId="2" xfId="3" applyFont="1" applyBorder="1"/>
    <xf numFmtId="0" fontId="17" fillId="0" borderId="0" xfId="0" applyFont="1" applyBorder="1"/>
    <xf numFmtId="44" fontId="14" fillId="0" borderId="0" xfId="0" applyNumberFormat="1" applyFont="1" applyBorder="1"/>
    <xf numFmtId="44" fontId="15" fillId="0" borderId="0" xfId="3" applyFont="1" applyFill="1" applyBorder="1"/>
    <xf numFmtId="44" fontId="14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44" fontId="20" fillId="0" borderId="0" xfId="3" applyFont="1" applyAlignment="1">
      <alignment horizontal="center"/>
    </xf>
    <xf numFmtId="39" fontId="19" fillId="0" borderId="0" xfId="1" applyNumberFormat="1" applyFont="1" applyBorder="1" applyAlignment="1">
      <alignment horizontal="center"/>
    </xf>
    <xf numFmtId="167" fontId="19" fillId="0" borderId="0" xfId="7" applyNumberFormat="1" applyFont="1"/>
    <xf numFmtId="166" fontId="21" fillId="0" borderId="0" xfId="7" applyNumberFormat="1" applyFont="1" applyFill="1" applyAlignment="1">
      <alignment horizontal="center"/>
    </xf>
    <xf numFmtId="39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44" fontId="19" fillId="0" borderId="0" xfId="3" applyFont="1"/>
    <xf numFmtId="44" fontId="19" fillId="0" borderId="0" xfId="0" applyNumberFormat="1" applyFont="1"/>
    <xf numFmtId="166" fontId="19" fillId="0" borderId="0" xfId="0" applyNumberFormat="1" applyFont="1" applyFill="1" applyAlignment="1">
      <alignment horizontal="center"/>
    </xf>
    <xf numFmtId="44" fontId="19" fillId="0" borderId="0" xfId="3" applyFont="1" applyAlignment="1">
      <alignment horizontal="center"/>
    </xf>
    <xf numFmtId="0" fontId="21" fillId="0" borderId="0" xfId="0" applyFont="1"/>
    <xf numFmtId="166" fontId="22" fillId="0" borderId="0" xfId="0" applyNumberFormat="1" applyFont="1" applyFill="1" applyAlignment="1">
      <alignment horizontal="center"/>
    </xf>
    <xf numFmtId="166" fontId="23" fillId="0" borderId="0" xfId="0" applyNumberFormat="1" applyFont="1" applyFill="1" applyAlignment="1">
      <alignment horizontal="center"/>
    </xf>
    <xf numFmtId="166" fontId="21" fillId="0" borderId="0" xfId="0" applyNumberFormat="1" applyFont="1" applyFill="1" applyAlignment="1">
      <alignment horizontal="center"/>
    </xf>
    <xf numFmtId="39" fontId="19" fillId="3" borderId="0" xfId="1" applyNumberFormat="1" applyFont="1" applyFill="1" applyBorder="1" applyAlignment="1">
      <alignment horizontal="center"/>
    </xf>
    <xf numFmtId="167" fontId="19" fillId="3" borderId="0" xfId="7" applyNumberFormat="1" applyFont="1" applyFill="1"/>
    <xf numFmtId="166" fontId="19" fillId="3" borderId="0" xfId="0" applyNumberFormat="1" applyFont="1" applyFill="1" applyAlignment="1">
      <alignment horizontal="center"/>
    </xf>
    <xf numFmtId="39" fontId="21" fillId="3" borderId="0" xfId="1" applyNumberFormat="1" applyFont="1" applyFill="1" applyAlignment="1">
      <alignment horizontal="center"/>
    </xf>
    <xf numFmtId="165" fontId="21" fillId="3" borderId="0" xfId="1" applyNumberFormat="1" applyFont="1" applyFill="1" applyAlignment="1">
      <alignment horizontal="center"/>
    </xf>
    <xf numFmtId="44" fontId="19" fillId="3" borderId="0" xfId="3" applyFont="1" applyFill="1"/>
    <xf numFmtId="0" fontId="19" fillId="3" borderId="0" xfId="0" applyFont="1" applyFill="1"/>
    <xf numFmtId="44" fontId="19" fillId="3" borderId="0" xfId="0" applyNumberFormat="1" applyFont="1" applyFill="1"/>
    <xf numFmtId="39" fontId="19" fillId="0" borderId="0" xfId="1" applyNumberFormat="1" applyFont="1" applyFill="1" applyBorder="1" applyAlignment="1">
      <alignment horizontal="center"/>
    </xf>
    <xf numFmtId="44" fontId="19" fillId="0" borderId="0" xfId="3" applyFont="1" applyFill="1"/>
    <xf numFmtId="0" fontId="19" fillId="0" borderId="0" xfId="0" applyFont="1" applyFill="1"/>
    <xf numFmtId="166" fontId="21" fillId="3" borderId="0" xfId="0" applyNumberFormat="1" applyFont="1" applyFill="1" applyAlignment="1">
      <alignment horizontal="center"/>
    </xf>
    <xf numFmtId="171" fontId="21" fillId="0" borderId="0" xfId="1" applyNumberFormat="1" applyFont="1" applyAlignment="1">
      <alignment horizontal="center"/>
    </xf>
    <xf numFmtId="170" fontId="21" fillId="0" borderId="0" xfId="1" applyNumberFormat="1" applyFont="1" applyAlignment="1">
      <alignment horizontal="center"/>
    </xf>
    <xf numFmtId="171" fontId="19" fillId="0" borderId="0" xfId="1" applyNumberFormat="1" applyFont="1" applyBorder="1" applyAlignment="1">
      <alignment horizontal="center"/>
    </xf>
    <xf numFmtId="170" fontId="19" fillId="0" borderId="0" xfId="1" applyNumberFormat="1" applyFont="1" applyBorder="1" applyAlignment="1">
      <alignment horizontal="center"/>
    </xf>
    <xf numFmtId="166" fontId="21" fillId="0" borderId="0" xfId="0" applyNumberFormat="1" applyFont="1" applyAlignment="1">
      <alignment horizontal="center"/>
    </xf>
    <xf numFmtId="0" fontId="19" fillId="0" borderId="0" xfId="0" applyFont="1" applyBorder="1"/>
    <xf numFmtId="167" fontId="19" fillId="0" borderId="0" xfId="7" applyNumberFormat="1" applyFont="1" applyBorder="1"/>
    <xf numFmtId="166" fontId="19" fillId="0" borderId="0" xfId="0" applyNumberFormat="1" applyFont="1" applyBorder="1" applyAlignment="1">
      <alignment horizontal="center"/>
    </xf>
    <xf numFmtId="171" fontId="21" fillId="0" borderId="0" xfId="1" applyNumberFormat="1" applyFont="1" applyBorder="1" applyAlignment="1">
      <alignment horizontal="center"/>
    </xf>
    <xf numFmtId="165" fontId="21" fillId="0" borderId="0" xfId="1" applyNumberFormat="1" applyFont="1" applyBorder="1" applyAlignment="1">
      <alignment horizontal="center"/>
    </xf>
    <xf numFmtId="44" fontId="19" fillId="0" borderId="0" xfId="3" applyFont="1" applyBorder="1"/>
    <xf numFmtId="0" fontId="21" fillId="0" borderId="3" xfId="0" applyFont="1" applyBorder="1"/>
    <xf numFmtId="39" fontId="19" fillId="0" borderId="3" xfId="1" applyNumberFormat="1" applyFont="1" applyBorder="1" applyAlignment="1">
      <alignment horizontal="center"/>
    </xf>
    <xf numFmtId="167" fontId="19" fillId="0" borderId="3" xfId="7" applyNumberFormat="1" applyFont="1" applyBorder="1"/>
    <xf numFmtId="166" fontId="19" fillId="0" borderId="3" xfId="0" applyNumberFormat="1" applyFont="1" applyBorder="1" applyAlignment="1">
      <alignment horizontal="center"/>
    </xf>
    <xf numFmtId="44" fontId="19" fillId="0" borderId="3" xfId="3" applyFont="1" applyBorder="1"/>
    <xf numFmtId="44" fontId="19" fillId="0" borderId="0" xfId="0" applyNumberFormat="1" applyFont="1" applyBorder="1"/>
    <xf numFmtId="0" fontId="19" fillId="0" borderId="2" xfId="0" applyFont="1" applyFill="1" applyBorder="1"/>
    <xf numFmtId="0" fontId="19" fillId="0" borderId="2" xfId="0" applyFont="1" applyBorder="1"/>
    <xf numFmtId="44" fontId="19" fillId="0" borderId="2" xfId="3" applyFont="1" applyBorder="1"/>
    <xf numFmtId="44" fontId="19" fillId="0" borderId="2" xfId="0" applyNumberFormat="1" applyFont="1" applyBorder="1"/>
    <xf numFmtId="44" fontId="24" fillId="0" borderId="0" xfId="0" applyNumberFormat="1" applyFont="1"/>
    <xf numFmtId="166" fontId="13" fillId="0" borderId="0" xfId="0" applyNumberFormat="1" applyFont="1" applyFill="1" applyAlignment="1">
      <alignment horizontal="center"/>
    </xf>
    <xf numFmtId="166" fontId="11" fillId="0" borderId="0" xfId="0" applyNumberFormat="1" applyFont="1" applyFill="1" applyAlignment="1">
      <alignment horizontal="center"/>
    </xf>
    <xf numFmtId="44" fontId="0" fillId="0" borderId="0" xfId="3" applyFont="1" applyAlignment="1">
      <alignment horizontal="left"/>
    </xf>
    <xf numFmtId="0" fontId="0" fillId="0" borderId="0" xfId="0"/>
    <xf numFmtId="44" fontId="0" fillId="0" borderId="0" xfId="3" applyFont="1"/>
    <xf numFmtId="44" fontId="0" fillId="0" borderId="0" xfId="0" applyNumberFormat="1"/>
    <xf numFmtId="166" fontId="0" fillId="0" borderId="0" xfId="0" applyNumberFormat="1" applyAlignment="1">
      <alignment horizontal="center"/>
    </xf>
    <xf numFmtId="10" fontId="0" fillId="0" borderId="0" xfId="0" applyNumberFormat="1"/>
    <xf numFmtId="44" fontId="3" fillId="0" borderId="0" xfId="3" applyFont="1" applyBorder="1" applyAlignment="1">
      <alignment horizontal="center"/>
    </xf>
    <xf numFmtId="166" fontId="3" fillId="0" borderId="0" xfId="0" applyNumberFormat="1" applyFont="1" applyFill="1" applyAlignment="1">
      <alignment horizontal="center"/>
    </xf>
    <xf numFmtId="44" fontId="3" fillId="0" borderId="2" xfId="3" applyFont="1" applyBorder="1"/>
    <xf numFmtId="14" fontId="9" fillId="0" borderId="0" xfId="0" applyNumberFormat="1" applyFont="1" applyAlignment="1">
      <alignment horizontal="center"/>
    </xf>
    <xf numFmtId="44" fontId="9" fillId="0" borderId="0" xfId="3" applyFont="1" applyAlignment="1">
      <alignment horizontal="right"/>
    </xf>
    <xf numFmtId="0" fontId="25" fillId="0" borderId="0" xfId="0" applyFont="1"/>
    <xf numFmtId="0" fontId="3" fillId="0" borderId="0" xfId="0" applyFont="1" applyBorder="1"/>
    <xf numFmtId="0" fontId="3" fillId="0" borderId="1" xfId="0" applyFont="1" applyBorder="1"/>
    <xf numFmtId="0" fontId="26" fillId="0" borderId="0" xfId="6" applyFont="1" applyAlignment="1" applyProtection="1"/>
    <xf numFmtId="44" fontId="17" fillId="0" borderId="0" xfId="0" applyNumberFormat="1" applyFont="1"/>
    <xf numFmtId="0" fontId="27" fillId="0" borderId="0" xfId="0" applyFont="1"/>
    <xf numFmtId="0" fontId="9" fillId="0" borderId="0" xfId="0" applyFont="1" applyAlignment="1">
      <alignment horizontal="center" vertical="center" wrapText="1"/>
    </xf>
  </cellXfs>
  <cellStyles count="16">
    <cellStyle name="Comma" xfId="1" builtinId="3"/>
    <cellStyle name="Comma 2" xfId="2" xr:uid="{00000000-0005-0000-0000-000001000000}"/>
    <cellStyle name="Comma 2 2" xfId="15" xr:uid="{00000000-0005-0000-0000-00002F000000}"/>
    <cellStyle name="Comma 3" xfId="11" xr:uid="{00000000-0005-0000-0000-000002000000}"/>
    <cellStyle name="Currency" xfId="3" builtinId="4"/>
    <cellStyle name="Currency 2" xfId="4" xr:uid="{00000000-0005-0000-0000-000004000000}"/>
    <cellStyle name="Currency 2 2" xfId="14" xr:uid="{00000000-0005-0000-0000-000030000000}"/>
    <cellStyle name="Currency 3" xfId="10" xr:uid="{00000000-0005-0000-0000-000005000000}"/>
    <cellStyle name="Euro" xfId="5" xr:uid="{00000000-0005-0000-0000-000006000000}"/>
    <cellStyle name="Hyperlink" xfId="6" builtinId="8"/>
    <cellStyle name="Normal" xfId="0" builtinId="0"/>
    <cellStyle name="Normal 2" xfId="9" xr:uid="{00000000-0005-0000-0000-000009000000}"/>
    <cellStyle name="Normal 2 2" xfId="13" xr:uid="{00000000-0005-0000-0000-000032000000}"/>
    <cellStyle name="Percent" xfId="7" builtinId="5"/>
    <cellStyle name="Percent 2" xfId="8" xr:uid="{00000000-0005-0000-0000-00000B000000}"/>
    <cellStyle name="Percent 3" xfId="12" xr:uid="{00000000-0005-0000-0000-00000C000000}"/>
  </cellStyles>
  <dxfs count="1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Monthly Income Received vs. Projected Monthly Income</a:t>
            </a:r>
          </a:p>
        </c:rich>
      </c:tx>
      <c:layout>
        <c:manualLayout>
          <c:xMode val="edge"/>
          <c:yMode val="edge"/>
          <c:x val="0.16455328798185942"/>
          <c:y val="2.45614035087719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96690366638"/>
          <c:y val="0.12838915714588164"/>
          <c:w val="0.73201558910581832"/>
          <c:h val="0.729359473723143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'2018 Received'!$Q$60</c:f>
              <c:strCache>
                <c:ptCount val="1"/>
                <c:pt idx="0">
                  <c:v>Dividends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'2018 Received'!$P$61:$P$101</c:f>
              <c:numCache>
                <c:formatCode>mmm\-yy</c:formatCode>
                <c:ptCount val="4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</c:numCache>
            </c:numRef>
          </c:cat>
          <c:val>
            <c:numRef>
              <c:f>'2018 Received'!$Q$61:$Q$101</c:f>
              <c:numCache>
                <c:formatCode>_("$"* #,##0.00_);_("$"* \(#,##0.00\);_("$"* "-"??_);_(@_)</c:formatCode>
                <c:ptCount val="41"/>
                <c:pt idx="0">
                  <c:v>7.570954529999999</c:v>
                </c:pt>
                <c:pt idx="1">
                  <c:v>114.21991142999998</c:v>
                </c:pt>
                <c:pt idx="2">
                  <c:v>100.48982868</c:v>
                </c:pt>
                <c:pt idx="3">
                  <c:v>62.08872813</c:v>
                </c:pt>
                <c:pt idx="4">
                  <c:v>127.68833187</c:v>
                </c:pt>
                <c:pt idx="5">
                  <c:v>99.440304030000007</c:v>
                </c:pt>
                <c:pt idx="6">
                  <c:v>93.025264320000005</c:v>
                </c:pt>
                <c:pt idx="7">
                  <c:v>138.20658165</c:v>
                </c:pt>
                <c:pt idx="8">
                  <c:v>140.65643097</c:v>
                </c:pt>
                <c:pt idx="9">
                  <c:v>50.805619289999996</c:v>
                </c:pt>
                <c:pt idx="10">
                  <c:v>153.09257921999998</c:v>
                </c:pt>
                <c:pt idx="11">
                  <c:v>189.68504687999999</c:v>
                </c:pt>
                <c:pt idx="12">
                  <c:v>33.104595329999995</c:v>
                </c:pt>
                <c:pt idx="13">
                  <c:v>150.26892660000001</c:v>
                </c:pt>
                <c:pt idx="14">
                  <c:v>163.32903881999999</c:v>
                </c:pt>
                <c:pt idx="15">
                  <c:v>56.217140909999998</c:v>
                </c:pt>
                <c:pt idx="16">
                  <c:v>157.28492699999998</c:v>
                </c:pt>
                <c:pt idx="17">
                  <c:v>170.37379331999998</c:v>
                </c:pt>
                <c:pt idx="18">
                  <c:v>57.255163920000001</c:v>
                </c:pt>
                <c:pt idx="19">
                  <c:v>157.14403191</c:v>
                </c:pt>
                <c:pt idx="20">
                  <c:v>169.12011456000002</c:v>
                </c:pt>
                <c:pt idx="21">
                  <c:v>54.825442469999992</c:v>
                </c:pt>
                <c:pt idx="22">
                  <c:v>155.52805149</c:v>
                </c:pt>
                <c:pt idx="23">
                  <c:v>199.68572285999997</c:v>
                </c:pt>
                <c:pt idx="24">
                  <c:v>37.639116899999998</c:v>
                </c:pt>
                <c:pt idx="25">
                  <c:v>136.73149631999999</c:v>
                </c:pt>
                <c:pt idx="26">
                  <c:v>182.62303992</c:v>
                </c:pt>
                <c:pt idx="27">
                  <c:v>67.244338260000006</c:v>
                </c:pt>
                <c:pt idx="28">
                  <c:v>156.44243187000001</c:v>
                </c:pt>
                <c:pt idx="29">
                  <c:v>179.53772498999999</c:v>
                </c:pt>
                <c:pt idx="30">
                  <c:v>74.86992558</c:v>
                </c:pt>
                <c:pt idx="31">
                  <c:v>151.12004795999999</c:v>
                </c:pt>
                <c:pt idx="32">
                  <c:v>176.17061987999998</c:v>
                </c:pt>
                <c:pt idx="33">
                  <c:v>72.489086099999994</c:v>
                </c:pt>
                <c:pt idx="34">
                  <c:v>161.76194037000002</c:v>
                </c:pt>
                <c:pt idx="35">
                  <c:v>223.08293403000002</c:v>
                </c:pt>
                <c:pt idx="36">
                  <c:v>42.645205709999999</c:v>
                </c:pt>
                <c:pt idx="37">
                  <c:v>142.76123109</c:v>
                </c:pt>
                <c:pt idx="38">
                  <c:v>193.64161104000004</c:v>
                </c:pt>
                <c:pt idx="39">
                  <c:v>94.353703739999986</c:v>
                </c:pt>
                <c:pt idx="40">
                  <c:v>177.86711178000004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9-428D-81AD-1FDF970D91E4}"/>
            </c:ext>
          </c:extLst>
        </c:ser>
        <c:ser>
          <c:idx val="1"/>
          <c:order val="1"/>
          <c:tx>
            <c:strRef>
              <c:f>'2018 Received'!$R$60</c:f>
              <c:strCache>
                <c:ptCount val="1"/>
                <c:pt idx="0">
                  <c:v> Cash </c:v>
                </c:pt>
              </c:strCache>
            </c:strRef>
          </c:tx>
          <c:invertIfNegative val="0"/>
          <c:cat>
            <c:numRef>
              <c:f>'2018 Received'!$P$61:$P$101</c:f>
              <c:numCache>
                <c:formatCode>mmm\-yy</c:formatCode>
                <c:ptCount val="4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</c:numCache>
            </c:numRef>
          </c:cat>
          <c:val>
            <c:numRef>
              <c:f>'2018 Received'!$R$61:$R$101</c:f>
              <c:numCache>
                <c:formatCode>_("$"* #,##0.00_);_("$"* \(#,##0.00\);_("$"* "-"??_);_(@_)</c:formatCode>
                <c:ptCount val="41"/>
                <c:pt idx="0">
                  <c:v>12.1904656</c:v>
                </c:pt>
                <c:pt idx="1">
                  <c:v>9.0250807999999996</c:v>
                </c:pt>
                <c:pt idx="2">
                  <c:v>8.9848672000000001</c:v>
                </c:pt>
                <c:pt idx="3">
                  <c:v>9.7661599999999993</c:v>
                </c:pt>
                <c:pt idx="4">
                  <c:v>9.8868007999999996</c:v>
                </c:pt>
                <c:pt idx="5">
                  <c:v>11.196615199999998</c:v>
                </c:pt>
                <c:pt idx="6">
                  <c:v>18.055906399999998</c:v>
                </c:pt>
                <c:pt idx="7">
                  <c:v>11.5642824</c:v>
                </c:pt>
                <c:pt idx="8">
                  <c:v>6.9454631999999998</c:v>
                </c:pt>
                <c:pt idx="9">
                  <c:v>6.1928943999999992</c:v>
                </c:pt>
                <c:pt idx="10">
                  <c:v>5.2335127999999997</c:v>
                </c:pt>
                <c:pt idx="11">
                  <c:v>5.7620343999999992</c:v>
                </c:pt>
                <c:pt idx="12">
                  <c:v>5.2679815999999997</c:v>
                </c:pt>
                <c:pt idx="13">
                  <c:v>5.2852159999999992</c:v>
                </c:pt>
                <c:pt idx="14">
                  <c:v>5.7907583999999996</c:v>
                </c:pt>
                <c:pt idx="15">
                  <c:v>7.2154688</c:v>
                </c:pt>
                <c:pt idx="16">
                  <c:v>7.238448</c:v>
                </c:pt>
                <c:pt idx="17">
                  <c:v>6.9282288000000003</c:v>
                </c:pt>
                <c:pt idx="18">
                  <c:v>7.4165368000000003</c:v>
                </c:pt>
                <c:pt idx="19">
                  <c:v>8.1576159999999991</c:v>
                </c:pt>
                <c:pt idx="20">
                  <c:v>8.6401791999999986</c:v>
                </c:pt>
                <c:pt idx="21">
                  <c:v>6.0205504000000003</c:v>
                </c:pt>
                <c:pt idx="22">
                  <c:v>6.0607640000000007</c:v>
                </c:pt>
                <c:pt idx="23">
                  <c:v>9.7546704000000002</c:v>
                </c:pt>
                <c:pt idx="24">
                  <c:v>11.3861936</c:v>
                </c:pt>
                <c:pt idx="25">
                  <c:v>10.311916</c:v>
                </c:pt>
                <c:pt idx="26">
                  <c:v>12.1904656</c:v>
                </c:pt>
                <c:pt idx="27">
                  <c:v>10.4727704</c:v>
                </c:pt>
                <c:pt idx="28">
                  <c:v>11.719391999999999</c:v>
                </c:pt>
                <c:pt idx="29">
                  <c:v>11.512579199999999</c:v>
                </c:pt>
                <c:pt idx="30">
                  <c:v>11.8745016</c:v>
                </c:pt>
                <c:pt idx="31">
                  <c:v>12.293871999999999</c:v>
                </c:pt>
                <c:pt idx="32">
                  <c:v>13.483045599999999</c:v>
                </c:pt>
                <c:pt idx="33">
                  <c:v>14.5745576</c:v>
                </c:pt>
                <c:pt idx="34">
                  <c:v>12.489195199999999</c:v>
                </c:pt>
                <c:pt idx="35">
                  <c:v>12.897076</c:v>
                </c:pt>
                <c:pt idx="36">
                  <c:v>13.931139999999999</c:v>
                </c:pt>
                <c:pt idx="37">
                  <c:v>13.373894400000001</c:v>
                </c:pt>
                <c:pt idx="38">
                  <c:v>15.2466992</c:v>
                </c:pt>
                <c:pt idx="39">
                  <c:v>13.689858399999999</c:v>
                </c:pt>
                <c:pt idx="40">
                  <c:v>13.908160800000001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69-428D-81AD-1FDF970D91E4}"/>
            </c:ext>
          </c:extLst>
        </c:ser>
        <c:ser>
          <c:idx val="2"/>
          <c:order val="2"/>
          <c:tx>
            <c:strRef>
              <c:f>'2018 Received'!$S$60</c:f>
              <c:strCache>
                <c:ptCount val="1"/>
                <c:pt idx="0">
                  <c:v> Rental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'2018 Received'!$P$61:$P$101</c:f>
              <c:numCache>
                <c:formatCode>mmm\-yy</c:formatCode>
                <c:ptCount val="4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</c:numCache>
            </c:numRef>
          </c:cat>
          <c:val>
            <c:numRef>
              <c:f>'2018 Received'!$S$61:$S$101</c:f>
              <c:numCache>
                <c:formatCode>_("$"* #,##0.00_);_("$"* \(#,##0.00\);_("$"* "-"??_);_(@_)</c:formatCode>
                <c:ptCount val="41"/>
                <c:pt idx="0">
                  <c:v>61.50337292484766</c:v>
                </c:pt>
                <c:pt idx="1">
                  <c:v>64.553829015419581</c:v>
                </c:pt>
                <c:pt idx="2">
                  <c:v>64.553829015419581</c:v>
                </c:pt>
                <c:pt idx="3">
                  <c:v>82.516225562410753</c:v>
                </c:pt>
                <c:pt idx="4">
                  <c:v>69.113625999925233</c:v>
                </c:pt>
                <c:pt idx="5">
                  <c:v>69.113625999925233</c:v>
                </c:pt>
                <c:pt idx="6">
                  <c:v>69.113625999925233</c:v>
                </c:pt>
                <c:pt idx="7">
                  <c:v>69.113625999925233</c:v>
                </c:pt>
                <c:pt idx="8">
                  <c:v>69.113625999925233</c:v>
                </c:pt>
                <c:pt idx="9">
                  <c:v>69.113625999925233</c:v>
                </c:pt>
                <c:pt idx="10">
                  <c:v>69.113625999925233</c:v>
                </c:pt>
                <c:pt idx="11">
                  <c:v>69.113625999925233</c:v>
                </c:pt>
                <c:pt idx="12">
                  <c:v>102.34891704155595</c:v>
                </c:pt>
                <c:pt idx="13">
                  <c:v>102.34891704155595</c:v>
                </c:pt>
                <c:pt idx="14">
                  <c:v>102.34891704155595</c:v>
                </c:pt>
                <c:pt idx="15">
                  <c:v>102.34891704155595</c:v>
                </c:pt>
                <c:pt idx="16">
                  <c:v>94.883304187397371</c:v>
                </c:pt>
                <c:pt idx="17">
                  <c:v>94.883304187397371</c:v>
                </c:pt>
                <c:pt idx="18">
                  <c:v>94.883304187397371</c:v>
                </c:pt>
                <c:pt idx="19">
                  <c:v>94.883304187397371</c:v>
                </c:pt>
                <c:pt idx="20">
                  <c:v>94.883304187397371</c:v>
                </c:pt>
                <c:pt idx="21">
                  <c:v>101.45100367171182</c:v>
                </c:pt>
                <c:pt idx="22">
                  <c:v>101.45100367171182</c:v>
                </c:pt>
                <c:pt idx="23">
                  <c:v>101.45100367171182</c:v>
                </c:pt>
                <c:pt idx="24">
                  <c:v>99.342054421702201</c:v>
                </c:pt>
                <c:pt idx="25">
                  <c:v>99.342054421702201</c:v>
                </c:pt>
                <c:pt idx="26">
                  <c:v>99.342054421702201</c:v>
                </c:pt>
                <c:pt idx="27">
                  <c:v>113.8410805155182</c:v>
                </c:pt>
                <c:pt idx="28">
                  <c:v>113.71454356051765</c:v>
                </c:pt>
                <c:pt idx="29">
                  <c:v>113.71454356051765</c:v>
                </c:pt>
                <c:pt idx="30">
                  <c:v>94.626284873305607</c:v>
                </c:pt>
                <c:pt idx="31">
                  <c:v>94.626284873305607</c:v>
                </c:pt>
                <c:pt idx="32">
                  <c:v>94.626284873305607</c:v>
                </c:pt>
                <c:pt idx="33">
                  <c:v>94.626284873305607</c:v>
                </c:pt>
                <c:pt idx="34">
                  <c:v>94.626284873305607</c:v>
                </c:pt>
                <c:pt idx="35">
                  <c:v>94.626284873305607</c:v>
                </c:pt>
                <c:pt idx="36">
                  <c:v>94.626284873305607</c:v>
                </c:pt>
                <c:pt idx="37">
                  <c:v>94.626284873305607</c:v>
                </c:pt>
                <c:pt idx="38">
                  <c:v>94.626284873305607</c:v>
                </c:pt>
                <c:pt idx="39">
                  <c:v>94.626284873305607</c:v>
                </c:pt>
                <c:pt idx="40">
                  <c:v>73.391528809377604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69-428D-81AD-1FDF970D91E4}"/>
            </c:ext>
          </c:extLst>
        </c:ser>
        <c:ser>
          <c:idx val="3"/>
          <c:order val="3"/>
          <c:tx>
            <c:strRef>
              <c:f>'2018 Received'!$T$60</c:f>
              <c:strCache>
                <c:ptCount val="1"/>
                <c:pt idx="0">
                  <c:v> LC </c:v>
                </c:pt>
              </c:strCache>
            </c:strRef>
          </c:tx>
          <c:invertIfNegative val="0"/>
          <c:cat>
            <c:numRef>
              <c:f>'2018 Received'!$P$61:$P$101</c:f>
              <c:numCache>
                <c:formatCode>mmm\-yy</c:formatCode>
                <c:ptCount val="4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</c:numCache>
            </c:numRef>
          </c:cat>
          <c:val>
            <c:numRef>
              <c:f>'2018 Received'!$T$61:$T$101</c:f>
              <c:numCache>
                <c:formatCode>_("$"* #,##0.00_);_("$"* \(#,##0.00\);_("$"* "-"??_);_(@_)</c:formatCode>
                <c:ptCount val="41"/>
                <c:pt idx="0">
                  <c:v>32.770352040000006</c:v>
                </c:pt>
                <c:pt idx="1">
                  <c:v>36.325936874857604</c:v>
                </c:pt>
                <c:pt idx="2">
                  <c:v>38.590941038393787</c:v>
                </c:pt>
                <c:pt idx="3">
                  <c:v>63.617284488317921</c:v>
                </c:pt>
                <c:pt idx="4">
                  <c:v>64.197794573429661</c:v>
                </c:pt>
                <c:pt idx="5">
                  <c:v>65.076657216300404</c:v>
                </c:pt>
                <c:pt idx="6">
                  <c:v>51.550032491542645</c:v>
                </c:pt>
                <c:pt idx="7">
                  <c:v>46.236956447995524</c:v>
                </c:pt>
                <c:pt idx="8">
                  <c:v>75.573893940884389</c:v>
                </c:pt>
                <c:pt idx="9">
                  <c:v>21.772050309540099</c:v>
                </c:pt>
                <c:pt idx="10">
                  <c:v>82.518727836088487</c:v>
                </c:pt>
                <c:pt idx="11">
                  <c:v>106.98393715137075</c:v>
                </c:pt>
                <c:pt idx="12">
                  <c:v>42.661788774262192</c:v>
                </c:pt>
                <c:pt idx="13">
                  <c:v>85.617272168264307</c:v>
                </c:pt>
                <c:pt idx="14">
                  <c:v>112.24688640795961</c:v>
                </c:pt>
                <c:pt idx="15">
                  <c:v>104.37205090206069</c:v>
                </c:pt>
                <c:pt idx="16">
                  <c:v>123.46957311960473</c:v>
                </c:pt>
                <c:pt idx="17">
                  <c:v>141.55532028147044</c:v>
                </c:pt>
                <c:pt idx="18">
                  <c:v>116.30856710966492</c:v>
                </c:pt>
                <c:pt idx="19">
                  <c:v>136.84597688699876</c:v>
                </c:pt>
                <c:pt idx="20">
                  <c:v>163.8009113735306</c:v>
                </c:pt>
                <c:pt idx="21">
                  <c:v>128.33723440272689</c:v>
                </c:pt>
                <c:pt idx="22">
                  <c:v>114.35727998181237</c:v>
                </c:pt>
                <c:pt idx="23">
                  <c:v>81.935600015572874</c:v>
                </c:pt>
                <c:pt idx="24">
                  <c:v>-11.528994362339677</c:v>
                </c:pt>
                <c:pt idx="25">
                  <c:v>-16.036100427214034</c:v>
                </c:pt>
                <c:pt idx="26">
                  <c:v>101.50008000182693</c:v>
                </c:pt>
                <c:pt idx="27">
                  <c:v>63.375828788181877</c:v>
                </c:pt>
                <c:pt idx="28">
                  <c:v>104.03490012841829</c:v>
                </c:pt>
                <c:pt idx="29">
                  <c:v>-3.0004166935148828</c:v>
                </c:pt>
                <c:pt idx="30">
                  <c:v>99.568095114022256</c:v>
                </c:pt>
                <c:pt idx="31">
                  <c:v>-88.440008419658099</c:v>
                </c:pt>
                <c:pt idx="32">
                  <c:v>-78.633181325948016</c:v>
                </c:pt>
                <c:pt idx="33">
                  <c:v>20.976041379678662</c:v>
                </c:pt>
                <c:pt idx="34">
                  <c:v>-97.640078901231036</c:v>
                </c:pt>
                <c:pt idx="35">
                  <c:v>-253.44655442954038</c:v>
                </c:pt>
                <c:pt idx="36">
                  <c:v>-111.64175960818977</c:v>
                </c:pt>
                <c:pt idx="37">
                  <c:v>-209.99395763091741</c:v>
                </c:pt>
                <c:pt idx="38">
                  <c:v>-27.312842519723869</c:v>
                </c:pt>
                <c:pt idx="39">
                  <c:v>-58.068542268646461</c:v>
                </c:pt>
                <c:pt idx="40">
                  <c:v>43.521511338959314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69-428D-81AD-1FDF970D91E4}"/>
            </c:ext>
          </c:extLst>
        </c:ser>
        <c:ser>
          <c:idx val="4"/>
          <c:order val="4"/>
          <c:tx>
            <c:strRef>
              <c:f>'2018 Received'!$U$60</c:f>
              <c:strCache>
                <c:ptCount val="1"/>
                <c:pt idx="0">
                  <c:v> RE Crowd </c:v>
                </c:pt>
              </c:strCache>
            </c:strRef>
          </c:tx>
          <c:spPr>
            <a:solidFill>
              <a:srgbClr val="FFC000"/>
            </a:solidFill>
            <a:ln w="41275">
              <a:noFill/>
            </a:ln>
          </c:spPr>
          <c:invertIfNegative val="0"/>
          <c:cat>
            <c:numRef>
              <c:f>'2018 Received'!$P$61:$P$101</c:f>
              <c:numCache>
                <c:formatCode>mmm\-yy</c:formatCode>
                <c:ptCount val="4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</c:numCache>
            </c:numRef>
          </c:cat>
          <c:val>
            <c:numRef>
              <c:f>'2018 Received'!$U$61:$U$101</c:f>
              <c:numCache>
                <c:formatCode>_("$"* #,##0.00_);_("$"* \(#,##0.00\);_("$"* "-"??_);_(@_)</c:formatCode>
                <c:ptCount val="41"/>
                <c:pt idx="0">
                  <c:v>11.816527472527399</c:v>
                </c:pt>
                <c:pt idx="1">
                  <c:v>16.887538461538401</c:v>
                </c:pt>
                <c:pt idx="2">
                  <c:v>21.958549450549398</c:v>
                </c:pt>
                <c:pt idx="3">
                  <c:v>27.029560439560399</c:v>
                </c:pt>
                <c:pt idx="4">
                  <c:v>15</c:v>
                </c:pt>
                <c:pt idx="5">
                  <c:v>26</c:v>
                </c:pt>
                <c:pt idx="6">
                  <c:v>15</c:v>
                </c:pt>
                <c:pt idx="7">
                  <c:v>80</c:v>
                </c:pt>
                <c:pt idx="8">
                  <c:v>30</c:v>
                </c:pt>
                <c:pt idx="9">
                  <c:v>30</c:v>
                </c:pt>
                <c:pt idx="10">
                  <c:v>150</c:v>
                </c:pt>
                <c:pt idx="11">
                  <c:v>32</c:v>
                </c:pt>
                <c:pt idx="12">
                  <c:v>60</c:v>
                </c:pt>
                <c:pt idx="13">
                  <c:v>220</c:v>
                </c:pt>
                <c:pt idx="14">
                  <c:v>49</c:v>
                </c:pt>
                <c:pt idx="15">
                  <c:v>48</c:v>
                </c:pt>
                <c:pt idx="16">
                  <c:v>120</c:v>
                </c:pt>
                <c:pt idx="17">
                  <c:v>35.869999999999997</c:v>
                </c:pt>
                <c:pt idx="18">
                  <c:v>150</c:v>
                </c:pt>
                <c:pt idx="19">
                  <c:v>32</c:v>
                </c:pt>
                <c:pt idx="20">
                  <c:v>60</c:v>
                </c:pt>
                <c:pt idx="21">
                  <c:v>220</c:v>
                </c:pt>
                <c:pt idx="22">
                  <c:v>49</c:v>
                </c:pt>
                <c:pt idx="23">
                  <c:v>48</c:v>
                </c:pt>
                <c:pt idx="24">
                  <c:v>16.887538461538401</c:v>
                </c:pt>
                <c:pt idx="25">
                  <c:v>21.958549450549398</c:v>
                </c:pt>
                <c:pt idx="26">
                  <c:v>27.029560439560399</c:v>
                </c:pt>
                <c:pt idx="27">
                  <c:v>15</c:v>
                </c:pt>
                <c:pt idx="28">
                  <c:v>26</c:v>
                </c:pt>
                <c:pt idx="29">
                  <c:v>15</c:v>
                </c:pt>
                <c:pt idx="30">
                  <c:v>80</c:v>
                </c:pt>
                <c:pt idx="31">
                  <c:v>30</c:v>
                </c:pt>
                <c:pt idx="32">
                  <c:v>30</c:v>
                </c:pt>
                <c:pt idx="33">
                  <c:v>150</c:v>
                </c:pt>
                <c:pt idx="34">
                  <c:v>32</c:v>
                </c:pt>
                <c:pt idx="35">
                  <c:v>60</c:v>
                </c:pt>
                <c:pt idx="36">
                  <c:v>220</c:v>
                </c:pt>
                <c:pt idx="37">
                  <c:v>49</c:v>
                </c:pt>
                <c:pt idx="38">
                  <c:v>48</c:v>
                </c:pt>
                <c:pt idx="39">
                  <c:v>120</c:v>
                </c:pt>
                <c:pt idx="40">
                  <c:v>35.869999999999997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69-428D-81AD-1FDF970D9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000576"/>
        <c:axId val="47019136"/>
      </c:barChart>
      <c:lineChart>
        <c:grouping val="standard"/>
        <c:varyColors val="0"/>
        <c:ser>
          <c:idx val="5"/>
          <c:order val="5"/>
          <c:tx>
            <c:strRef>
              <c:f>'2018 Received'!$V$60</c:f>
              <c:strCache>
                <c:ptCount val="1"/>
                <c:pt idx="0">
                  <c:v> Avg Mthly Fwd 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cat>
            <c:numRef>
              <c:f>'2018 Received'!$P$61:$P$101</c:f>
              <c:numCache>
                <c:formatCode>mmm\-yy</c:formatCode>
                <c:ptCount val="41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</c:numCache>
            </c:numRef>
          </c:cat>
          <c:val>
            <c:numRef>
              <c:f>'2018 Received'!$V$61:$V$101</c:f>
              <c:numCache>
                <c:formatCode>_("$"* #,##0.00_);_("$"* \(#,##0.00\);_("$"* "-"??_);_(@_)</c:formatCode>
                <c:ptCount val="41"/>
                <c:pt idx="0">
                  <c:v>416.66666666666669</c:v>
                </c:pt>
                <c:pt idx="1">
                  <c:v>421.75891666666666</c:v>
                </c:pt>
                <c:pt idx="2">
                  <c:v>426.91340109081671</c:v>
                </c:pt>
                <c:pt idx="3">
                  <c:v>432.13088053090809</c:v>
                </c:pt>
                <c:pt idx="4">
                  <c:v>437.41212487422854</c:v>
                </c:pt>
                <c:pt idx="5">
                  <c:v>442.75791341716649</c:v>
                </c:pt>
                <c:pt idx="6">
                  <c:v>448.16903498020309</c:v>
                </c:pt>
                <c:pt idx="7">
                  <c:v>453.64628802431019</c:v>
                </c:pt>
                <c:pt idx="8">
                  <c:v>459.19048076877056</c:v>
                </c:pt>
                <c:pt idx="9">
                  <c:v>464.80243131043807</c:v>
                </c:pt>
                <c:pt idx="10">
                  <c:v>470.48296774445544</c:v>
                </c:pt>
                <c:pt idx="11">
                  <c:v>476.23292828644753</c:v>
                </c:pt>
                <c:pt idx="12">
                  <c:v>482.05316139620754</c:v>
                </c:pt>
                <c:pt idx="13">
                  <c:v>487.94452590289512</c:v>
                </c:pt>
                <c:pt idx="14">
                  <c:v>493.90789113176476</c:v>
                </c:pt>
                <c:pt idx="15">
                  <c:v>499.94413703244254</c:v>
                </c:pt>
                <c:pt idx="16">
                  <c:v>506.05415430877088</c:v>
                </c:pt>
                <c:pt idx="17">
                  <c:v>512.23884455024006</c:v>
                </c:pt>
                <c:pt idx="18">
                  <c:v>518.49912036502644</c:v>
                </c:pt>
                <c:pt idx="19">
                  <c:v>524.83590551465556</c:v>
                </c:pt>
                <c:pt idx="20">
                  <c:v>531.25013505031234</c:v>
                </c:pt>
                <c:pt idx="21">
                  <c:v>537.74275545081628</c:v>
                </c:pt>
                <c:pt idx="22">
                  <c:v>544.31472476228294</c:v>
                </c:pt>
                <c:pt idx="23">
                  <c:v>550.9670127394927</c:v>
                </c:pt>
                <c:pt idx="24">
                  <c:v>557.70060098898716</c:v>
                </c:pt>
                <c:pt idx="25">
                  <c:v>564.51648311391398</c:v>
                </c:pt>
                <c:pt idx="26">
                  <c:v>571.41566486064244</c:v>
                </c:pt>
                <c:pt idx="27">
                  <c:v>578.39916426717025</c:v>
                </c:pt>
                <c:pt idx="28">
                  <c:v>585.46801181334513</c:v>
                </c:pt>
                <c:pt idx="29">
                  <c:v>592.62325057292071</c:v>
                </c:pt>
                <c:pt idx="30">
                  <c:v>599.86593636747273</c:v>
                </c:pt>
                <c:pt idx="31">
                  <c:v>607.1971379221942</c:v>
                </c:pt>
                <c:pt idx="32">
                  <c:v>614.61793702359648</c:v>
                </c:pt>
                <c:pt idx="33">
                  <c:v>622.12942867913671</c:v>
                </c:pt>
                <c:pt idx="34">
                  <c:v>629.73272127879591</c:v>
                </c:pt>
                <c:pt idx="35">
                  <c:v>637.42893675863263</c:v>
                </c:pt>
                <c:pt idx="36">
                  <c:v>645.21921076633464</c:v>
                </c:pt>
                <c:pt idx="37">
                  <c:v>653.10469282879433</c:v>
                </c:pt>
                <c:pt idx="38">
                  <c:v>661.0865465217322</c:v>
                </c:pt>
                <c:pt idx="39">
                  <c:v>669.1659496413929</c:v>
                </c:pt>
                <c:pt idx="40">
                  <c:v>677.34409437834029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69-428D-81AD-1FDF970D9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00576"/>
        <c:axId val="47019136"/>
      </c:lineChart>
      <c:dateAx>
        <c:axId val="47000576"/>
        <c:scaling>
          <c:orientation val="minMax"/>
          <c:max val="43252"/>
        </c:scaling>
        <c:delete val="0"/>
        <c:axPos val="b"/>
        <c:numFmt formatCode="mmm\-yy" sourceLinked="1"/>
        <c:majorTickMark val="none"/>
        <c:minorTickMark val="none"/>
        <c:tickLblPos val="low"/>
        <c:crossAx val="47019136"/>
        <c:crossesAt val="-100"/>
        <c:auto val="1"/>
        <c:lblOffset val="100"/>
        <c:baseTimeUnit val="months"/>
      </c:dateAx>
      <c:valAx>
        <c:axId val="47019136"/>
        <c:scaling>
          <c:orientation val="minMax"/>
          <c:max val="1000"/>
          <c:min val="-200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7000576"/>
        <c:crosses val="autoZero"/>
        <c:crossBetween val="between"/>
        <c:majorUnit val="100"/>
        <c:minorUnit val="50"/>
      </c:valAx>
    </c:plotArea>
    <c:legend>
      <c:legendPos val="r"/>
      <c:layout>
        <c:manualLayout>
          <c:xMode val="edge"/>
          <c:yMode val="edge"/>
          <c:x val="0.84826986101318036"/>
          <c:y val="0.3881641273655293"/>
          <c:w val="0.13777793052662951"/>
          <c:h val="0.3993756475680066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effectLst>
      <a:outerShdw blurRad="50800" dist="38100" dir="5400000" algn="t" rotWithShape="0">
        <a:prstClr val="black">
          <a:alpha val="40000"/>
        </a:prstClr>
      </a:outerShdw>
    </a:effectLst>
    <a:scene3d>
      <a:camera prst="orthographicFront"/>
      <a:lightRig rig="threePt" dir="t"/>
    </a:scene3d>
    <a:sp3d prstMaterial="metal">
      <a:bevelT w="0" h="0"/>
      <a:bevelB w="0" h="0"/>
    </a:sp3d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282351</xdr:colOff>
      <xdr:row>28</xdr:row>
      <xdr:rowOff>154214</xdr:rowOff>
    </xdr:from>
    <xdr:to>
      <xdr:col>24</xdr:col>
      <xdr:colOff>526143</xdr:colOff>
      <xdr:row>53</xdr:row>
      <xdr:rowOff>105834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D7B915-8568-459C-B4B4-69E7298C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tirebeforedad.com/PeerStreet" TargetMode="External"/><Relationship Id="rId2" Type="http://schemas.openxmlformats.org/officeDocument/2006/relationships/hyperlink" Target="https://www.retirebeforedad.com/RealtyShares" TargetMode="External"/><Relationship Id="rId1" Type="http://schemas.openxmlformats.org/officeDocument/2006/relationships/hyperlink" Target="https://www.retirebeforedad.com/Fundrise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workbookViewId="0"/>
  </sheetViews>
  <sheetFormatPr defaultRowHeight="12.5" x14ac:dyDescent="0.25"/>
  <cols>
    <col min="1" max="1" width="9.6328125" bestFit="1" customWidth="1"/>
    <col min="2" max="2" width="9.1796875" bestFit="1" customWidth="1"/>
    <col min="3" max="3" width="7.7265625" customWidth="1"/>
    <col min="4" max="4" width="12.26953125" style="11" bestFit="1" customWidth="1"/>
    <col min="5" max="6" width="9" style="8" bestFit="1" customWidth="1"/>
    <col min="7" max="7" width="14.1796875" style="11" bestFit="1" customWidth="1"/>
    <col min="8" max="8" width="12.1796875" bestFit="1" customWidth="1"/>
    <col min="9" max="9" width="8.54296875" bestFit="1" customWidth="1"/>
    <col min="10" max="10" width="8.08984375" bestFit="1" customWidth="1"/>
    <col min="11" max="11" width="15.54296875" bestFit="1" customWidth="1"/>
    <col min="12" max="12" width="23.1796875" bestFit="1" customWidth="1"/>
  </cols>
  <sheetData>
    <row r="1" spans="1:13" ht="13" x14ac:dyDescent="0.3">
      <c r="A1" s="9" t="s">
        <v>138</v>
      </c>
      <c r="B1" s="9"/>
      <c r="C1" s="9"/>
      <c r="D1" s="64"/>
      <c r="E1" s="22"/>
      <c r="F1" s="22"/>
    </row>
    <row r="2" spans="1:13" ht="13" x14ac:dyDescent="0.3">
      <c r="B2" s="49" t="s">
        <v>91</v>
      </c>
      <c r="C2" s="49"/>
      <c r="D2" s="65"/>
      <c r="E2" s="49" t="s">
        <v>90</v>
      </c>
      <c r="F2" s="49" t="s">
        <v>93</v>
      </c>
      <c r="G2" s="65"/>
      <c r="H2" s="49"/>
      <c r="I2" s="29"/>
      <c r="J2" s="29"/>
    </row>
    <row r="3" spans="1:13" ht="13" x14ac:dyDescent="0.3">
      <c r="A3" s="50" t="s">
        <v>92</v>
      </c>
      <c r="B3" s="50" t="s">
        <v>2</v>
      </c>
      <c r="C3" s="50" t="s">
        <v>102</v>
      </c>
      <c r="D3" s="62" t="s">
        <v>109</v>
      </c>
      <c r="E3" s="50" t="s">
        <v>0</v>
      </c>
      <c r="F3" s="50" t="s">
        <v>0</v>
      </c>
      <c r="G3" s="62" t="s">
        <v>28</v>
      </c>
      <c r="H3" s="50" t="s">
        <v>66</v>
      </c>
      <c r="I3" s="50" t="s">
        <v>4</v>
      </c>
      <c r="J3" s="50" t="s">
        <v>64</v>
      </c>
      <c r="K3" s="70" t="s">
        <v>112</v>
      </c>
      <c r="L3" s="22" t="s">
        <v>10</v>
      </c>
    </row>
    <row r="4" spans="1:13" x14ac:dyDescent="0.25">
      <c r="A4" s="19" t="s">
        <v>37</v>
      </c>
      <c r="B4" s="57">
        <f>Raw!G2</f>
        <v>112</v>
      </c>
      <c r="C4" s="57">
        <f>Raw!B2</f>
        <v>186.5</v>
      </c>
      <c r="D4" s="66">
        <f>B4*C4</f>
        <v>20888</v>
      </c>
      <c r="E4" s="71">
        <f>Raw!N2</f>
        <v>2.92</v>
      </c>
      <c r="F4" s="71">
        <f>E4/4</f>
        <v>0.73</v>
      </c>
      <c r="G4" s="60">
        <f>(B4*E4)</f>
        <v>327.03999999999996</v>
      </c>
      <c r="H4" s="55"/>
      <c r="I4" s="24">
        <f>Raw!O2</f>
        <v>1.55E-2</v>
      </c>
      <c r="J4" s="51">
        <f>Raw!N2/Raw!H2</f>
        <v>4.3407165155344138E-2</v>
      </c>
      <c r="K4" t="s">
        <v>154</v>
      </c>
      <c r="L4" s="26" t="s">
        <v>39</v>
      </c>
    </row>
    <row r="5" spans="1:13" x14ac:dyDescent="0.25">
      <c r="A5" s="19" t="s">
        <v>38</v>
      </c>
      <c r="B5" s="57">
        <f>Raw!G3</f>
        <v>100</v>
      </c>
      <c r="C5" s="57">
        <f>Raw!B3</f>
        <v>98.25</v>
      </c>
      <c r="D5" s="66">
        <f t="shared" ref="D5:D10" si="0">B5*C5</f>
        <v>9825</v>
      </c>
      <c r="E5" s="71">
        <f>Raw!N3</f>
        <v>3.84</v>
      </c>
      <c r="F5" s="71">
        <f t="shared" ref="F5:F53" si="1">E5/4</f>
        <v>0.96</v>
      </c>
      <c r="G5" s="60">
        <f t="shared" ref="G5:G53" si="2">(B5*E5)</f>
        <v>384</v>
      </c>
      <c r="H5" s="55"/>
      <c r="I5" s="24">
        <f>Raw!O3</f>
        <v>3.8600000000000002E-2</v>
      </c>
      <c r="J5" s="51">
        <f>Raw!N3/Raw!H3</f>
        <v>0.13200412512891027</v>
      </c>
      <c r="K5" t="s">
        <v>115</v>
      </c>
      <c r="L5" s="26" t="s">
        <v>39</v>
      </c>
    </row>
    <row r="6" spans="1:13" x14ac:dyDescent="0.25">
      <c r="A6" s="19" t="s">
        <v>30</v>
      </c>
      <c r="B6" s="57">
        <f>Raw!G4</f>
        <v>100</v>
      </c>
      <c r="C6" s="57">
        <f>Raw!B4</f>
        <v>62.14</v>
      </c>
      <c r="D6" s="66">
        <f t="shared" si="0"/>
        <v>6214</v>
      </c>
      <c r="E6" s="71">
        <f>Raw!N4</f>
        <v>1.1200000000000001</v>
      </c>
      <c r="F6" s="71">
        <f t="shared" si="1"/>
        <v>0.28000000000000003</v>
      </c>
      <c r="G6" s="60">
        <f t="shared" si="2"/>
        <v>112.00000000000001</v>
      </c>
      <c r="H6" s="55"/>
      <c r="I6" s="24">
        <f>Raw!O4</f>
        <v>1.78E-2</v>
      </c>
      <c r="J6" s="51">
        <f>Raw!N4/Raw!H4</f>
        <v>4.2846212700841622E-2</v>
      </c>
      <c r="K6" t="s">
        <v>115</v>
      </c>
      <c r="L6" s="26" t="s">
        <v>39</v>
      </c>
    </row>
    <row r="7" spans="1:13" x14ac:dyDescent="0.25">
      <c r="A7" s="47" t="s">
        <v>110</v>
      </c>
      <c r="B7" s="57">
        <f>Raw!G5</f>
        <v>0</v>
      </c>
      <c r="C7" s="57">
        <f>Raw!B5</f>
        <v>0</v>
      </c>
      <c r="D7" s="66">
        <f t="shared" si="0"/>
        <v>0</v>
      </c>
      <c r="E7" s="71">
        <f>Raw!N5</f>
        <v>0</v>
      </c>
      <c r="F7" s="71">
        <f t="shared" si="1"/>
        <v>0</v>
      </c>
      <c r="G7" s="60">
        <f t="shared" si="2"/>
        <v>0</v>
      </c>
      <c r="H7" s="55"/>
      <c r="I7" s="24">
        <f>Raw!O5</f>
        <v>0</v>
      </c>
      <c r="J7" s="51" t="e">
        <f>Raw!N5/Raw!H5</f>
        <v>#DIV/0!</v>
      </c>
      <c r="K7" t="s">
        <v>154</v>
      </c>
      <c r="L7" s="59" t="s">
        <v>111</v>
      </c>
    </row>
    <row r="8" spans="1:13" x14ac:dyDescent="0.25">
      <c r="A8" s="47" t="s">
        <v>166</v>
      </c>
      <c r="B8" s="57">
        <f>Raw!G6</f>
        <v>0</v>
      </c>
      <c r="C8" s="57">
        <f>Raw!B6</f>
        <v>0</v>
      </c>
      <c r="D8" s="66">
        <f t="shared" si="0"/>
        <v>0</v>
      </c>
      <c r="E8" s="71">
        <f>Raw!N6</f>
        <v>0</v>
      </c>
      <c r="F8" s="71">
        <f t="shared" si="1"/>
        <v>0</v>
      </c>
      <c r="G8" s="60">
        <f t="shared" si="2"/>
        <v>0</v>
      </c>
      <c r="H8" s="55"/>
      <c r="I8" s="24">
        <f>Raw!O6</f>
        <v>0</v>
      </c>
      <c r="J8" s="51" t="e">
        <f>Raw!N6/Raw!H6</f>
        <v>#DIV/0!</v>
      </c>
      <c r="K8" t="s">
        <v>116</v>
      </c>
      <c r="L8" s="47" t="s">
        <v>130</v>
      </c>
    </row>
    <row r="9" spans="1:13" x14ac:dyDescent="0.25">
      <c r="A9" s="19" t="s">
        <v>26</v>
      </c>
      <c r="B9" s="57">
        <f>Raw!G7</f>
        <v>0</v>
      </c>
      <c r="C9" s="57">
        <f>Raw!B7</f>
        <v>0</v>
      </c>
      <c r="D9" s="66">
        <f t="shared" si="0"/>
        <v>0</v>
      </c>
      <c r="E9" s="71">
        <f>Raw!N7</f>
        <v>0</v>
      </c>
      <c r="F9" s="71">
        <f t="shared" si="1"/>
        <v>0</v>
      </c>
      <c r="G9" s="60">
        <f t="shared" si="2"/>
        <v>0</v>
      </c>
      <c r="H9" s="55"/>
      <c r="I9" s="24">
        <f>Raw!O7</f>
        <v>0</v>
      </c>
      <c r="J9" s="51" t="e">
        <f>Raw!N7/Raw!H7</f>
        <v>#DIV/0!</v>
      </c>
      <c r="K9" t="s">
        <v>114</v>
      </c>
      <c r="L9" s="47" t="s">
        <v>130</v>
      </c>
    </row>
    <row r="10" spans="1:13" x14ac:dyDescent="0.25">
      <c r="A10" s="47" t="s">
        <v>163</v>
      </c>
      <c r="B10" s="57">
        <f>Raw!G8</f>
        <v>0</v>
      </c>
      <c r="C10" s="57">
        <f>Raw!B8</f>
        <v>0</v>
      </c>
      <c r="D10" s="66">
        <f t="shared" si="0"/>
        <v>0</v>
      </c>
      <c r="E10" s="71">
        <f>Raw!N8</f>
        <v>0</v>
      </c>
      <c r="F10" s="71">
        <f t="shared" si="1"/>
        <v>0</v>
      </c>
      <c r="G10" s="60">
        <f t="shared" si="2"/>
        <v>0</v>
      </c>
      <c r="H10" s="55"/>
      <c r="I10" s="24">
        <f>Raw!O8</f>
        <v>0</v>
      </c>
      <c r="J10" s="51" t="e">
        <f>Raw!N8/Raw!H8</f>
        <v>#DIV/0!</v>
      </c>
      <c r="K10" s="23" t="s">
        <v>114</v>
      </c>
      <c r="L10" s="26" t="s">
        <v>164</v>
      </c>
    </row>
    <row r="11" spans="1:13" x14ac:dyDescent="0.25">
      <c r="A11" s="26" t="s">
        <v>100</v>
      </c>
      <c r="B11" s="57">
        <f>Raw!G9</f>
        <v>0</v>
      </c>
      <c r="C11" s="57">
        <f>Raw!B9</f>
        <v>0</v>
      </c>
      <c r="D11" s="66">
        <f t="shared" ref="D11:D12" si="3">B11*C11</f>
        <v>0</v>
      </c>
      <c r="E11" s="71">
        <f>Raw!N9</f>
        <v>0</v>
      </c>
      <c r="F11" s="72"/>
      <c r="G11" s="61"/>
      <c r="H11" s="55"/>
      <c r="I11" s="24">
        <f>Raw!O9</f>
        <v>0</v>
      </c>
      <c r="J11" s="51"/>
      <c r="K11" t="s">
        <v>114</v>
      </c>
      <c r="L11" s="26" t="s">
        <v>101</v>
      </c>
    </row>
    <row r="12" spans="1:13" x14ac:dyDescent="0.25">
      <c r="A12" s="26" t="s">
        <v>180</v>
      </c>
      <c r="B12" s="57">
        <f>Raw!G10</f>
        <v>0</v>
      </c>
      <c r="C12" s="57">
        <f>Raw!B10</f>
        <v>0</v>
      </c>
      <c r="D12" s="66">
        <f t="shared" si="3"/>
        <v>0</v>
      </c>
      <c r="E12" s="71">
        <f>Raw!N10</f>
        <v>0</v>
      </c>
      <c r="F12" s="71">
        <f t="shared" si="1"/>
        <v>0</v>
      </c>
      <c r="G12" s="60">
        <f t="shared" si="2"/>
        <v>0</v>
      </c>
      <c r="H12" s="55"/>
      <c r="I12" s="24">
        <f>Raw!O10</f>
        <v>0</v>
      </c>
      <c r="J12" s="51" t="e">
        <f>Raw!N10/Raw!H10</f>
        <v>#DIV/0!</v>
      </c>
      <c r="K12" t="s">
        <v>115</v>
      </c>
      <c r="L12" s="59" t="s">
        <v>181</v>
      </c>
    </row>
    <row r="13" spans="1:13" x14ac:dyDescent="0.25">
      <c r="A13" s="19" t="s">
        <v>40</v>
      </c>
      <c r="B13" s="57">
        <f>Raw!G11</f>
        <v>0</v>
      </c>
      <c r="C13" s="57">
        <f>Raw!B11</f>
        <v>0</v>
      </c>
      <c r="D13" s="66">
        <f t="shared" ref="D13:D30" si="4">B13*C13</f>
        <v>0</v>
      </c>
      <c r="E13" s="71">
        <f>Raw!N11</f>
        <v>0</v>
      </c>
      <c r="F13" s="71">
        <f t="shared" si="1"/>
        <v>0</v>
      </c>
      <c r="G13" s="60">
        <f t="shared" si="2"/>
        <v>0</v>
      </c>
      <c r="H13" s="55"/>
      <c r="I13" s="24">
        <f>Raw!O11</f>
        <v>0</v>
      </c>
      <c r="J13" s="51" t="e">
        <f>Raw!N11/Raw!H11</f>
        <v>#DIV/0!</v>
      </c>
      <c r="K13" t="s">
        <v>113</v>
      </c>
      <c r="L13" s="26" t="s">
        <v>41</v>
      </c>
    </row>
    <row r="14" spans="1:13" x14ac:dyDescent="0.25">
      <c r="A14" s="26" t="s">
        <v>182</v>
      </c>
      <c r="B14" s="57">
        <f>Raw!G12</f>
        <v>0</v>
      </c>
      <c r="C14" s="57">
        <f>Raw!B12</f>
        <v>0</v>
      </c>
      <c r="D14" s="66">
        <f t="shared" si="4"/>
        <v>0</v>
      </c>
      <c r="E14" s="71">
        <f>Raw!N12</f>
        <v>0</v>
      </c>
      <c r="F14" s="71">
        <f t="shared" si="1"/>
        <v>0</v>
      </c>
      <c r="G14" s="60">
        <f t="shared" si="2"/>
        <v>0</v>
      </c>
      <c r="H14" s="55"/>
      <c r="I14" s="24">
        <f>Raw!O12</f>
        <v>0</v>
      </c>
      <c r="J14" s="51" t="e">
        <f>Raw!N12/Raw!H12</f>
        <v>#DIV/0!</v>
      </c>
      <c r="K14" t="s">
        <v>117</v>
      </c>
      <c r="L14" s="47" t="s">
        <v>195</v>
      </c>
    </row>
    <row r="15" spans="1:13" x14ac:dyDescent="0.25">
      <c r="A15" s="19" t="s">
        <v>65</v>
      </c>
      <c r="B15" s="57">
        <f>Raw!G13</f>
        <v>0</v>
      </c>
      <c r="C15" s="57">
        <f>Raw!B13</f>
        <v>0</v>
      </c>
      <c r="D15" s="66">
        <f t="shared" si="4"/>
        <v>0</v>
      </c>
      <c r="E15" s="71">
        <f>Raw!N13</f>
        <v>0</v>
      </c>
      <c r="F15" s="71">
        <f t="shared" si="1"/>
        <v>0</v>
      </c>
      <c r="G15" s="60">
        <f t="shared" si="2"/>
        <v>0</v>
      </c>
      <c r="H15" s="55"/>
      <c r="I15" s="24">
        <f>Raw!O13</f>
        <v>0</v>
      </c>
      <c r="J15" s="51" t="e">
        <f>Raw!N13/Raw!H13</f>
        <v>#DIV/0!</v>
      </c>
      <c r="K15" t="s">
        <v>117</v>
      </c>
      <c r="L15" s="26" t="s">
        <v>104</v>
      </c>
    </row>
    <row r="16" spans="1:13" x14ac:dyDescent="0.25">
      <c r="A16" s="19" t="s">
        <v>9</v>
      </c>
      <c r="B16" s="57">
        <f>Raw!G14</f>
        <v>0</v>
      </c>
      <c r="C16" s="57">
        <f>Raw!B14</f>
        <v>0</v>
      </c>
      <c r="D16" s="66">
        <f t="shared" si="4"/>
        <v>0</v>
      </c>
      <c r="E16" s="71">
        <f>Raw!N14</f>
        <v>0</v>
      </c>
      <c r="F16" s="71">
        <f t="shared" si="1"/>
        <v>0</v>
      </c>
      <c r="G16" s="60">
        <f t="shared" si="2"/>
        <v>0</v>
      </c>
      <c r="H16" s="55"/>
      <c r="I16" s="24">
        <f>Raw!O14</f>
        <v>0</v>
      </c>
      <c r="J16" s="51" t="e">
        <f>Raw!N14/Raw!H14</f>
        <v>#DIV/0!</v>
      </c>
      <c r="K16" t="s">
        <v>136</v>
      </c>
      <c r="L16" s="19" t="s">
        <v>82</v>
      </c>
      <c r="M16" s="12"/>
    </row>
    <row r="17" spans="1:12" x14ac:dyDescent="0.25">
      <c r="A17" s="26" t="s">
        <v>145</v>
      </c>
      <c r="B17" s="57">
        <f>Raw!G15</f>
        <v>0</v>
      </c>
      <c r="C17" s="57">
        <f>Raw!B15</f>
        <v>0</v>
      </c>
      <c r="D17" s="66">
        <f t="shared" si="4"/>
        <v>0</v>
      </c>
      <c r="E17" s="71">
        <f>Raw!N15</f>
        <v>0</v>
      </c>
      <c r="F17" s="71">
        <f t="shared" si="1"/>
        <v>0</v>
      </c>
      <c r="G17" s="60">
        <f t="shared" si="2"/>
        <v>0</v>
      </c>
      <c r="H17" s="55"/>
      <c r="I17" s="24">
        <f>Raw!O15</f>
        <v>0</v>
      </c>
      <c r="J17" s="51" t="e">
        <f>Raw!N15/Raw!H15</f>
        <v>#DIV/0!</v>
      </c>
      <c r="K17" t="s">
        <v>116</v>
      </c>
      <c r="L17" s="26" t="s">
        <v>146</v>
      </c>
    </row>
    <row r="18" spans="1:12" x14ac:dyDescent="0.25">
      <c r="A18" s="26" t="s">
        <v>97</v>
      </c>
      <c r="B18" s="57">
        <f>Raw!G16</f>
        <v>0</v>
      </c>
      <c r="C18" s="57">
        <f>Raw!B16</f>
        <v>0</v>
      </c>
      <c r="D18" s="66">
        <f t="shared" si="4"/>
        <v>0</v>
      </c>
      <c r="E18" s="71">
        <f>Raw!N16</f>
        <v>0</v>
      </c>
      <c r="F18" s="71">
        <f t="shared" si="1"/>
        <v>0</v>
      </c>
      <c r="G18" s="60">
        <f t="shared" si="2"/>
        <v>0</v>
      </c>
      <c r="H18" s="55"/>
      <c r="I18" s="24">
        <f>Raw!O16</f>
        <v>0</v>
      </c>
      <c r="J18" s="51" t="e">
        <f>Raw!N16/Raw!H16</f>
        <v>#DIV/0!</v>
      </c>
      <c r="K18" t="s">
        <v>117</v>
      </c>
      <c r="L18" s="26" t="s">
        <v>170</v>
      </c>
    </row>
    <row r="19" spans="1:12" x14ac:dyDescent="0.25">
      <c r="A19" s="47" t="s">
        <v>129</v>
      </c>
      <c r="B19" s="57">
        <f>Raw!G17</f>
        <v>0</v>
      </c>
      <c r="C19" s="57">
        <f>Raw!B17</f>
        <v>0</v>
      </c>
      <c r="D19" s="66">
        <f t="shared" si="4"/>
        <v>0</v>
      </c>
      <c r="E19" s="71">
        <f>Raw!N17</f>
        <v>0</v>
      </c>
      <c r="F19" s="71">
        <f t="shared" si="1"/>
        <v>0</v>
      </c>
      <c r="G19" s="60">
        <f t="shared" si="2"/>
        <v>0</v>
      </c>
      <c r="H19" s="55"/>
      <c r="I19" s="24">
        <f>Raw!O17</f>
        <v>0</v>
      </c>
      <c r="J19" s="51" t="e">
        <f>Raw!N17/Raw!H17</f>
        <v>#DIV/0!</v>
      </c>
      <c r="K19" t="s">
        <v>116</v>
      </c>
      <c r="L19" s="47" t="s">
        <v>130</v>
      </c>
    </row>
    <row r="20" spans="1:12" x14ac:dyDescent="0.25">
      <c r="A20" s="19" t="s">
        <v>29</v>
      </c>
      <c r="B20" s="57">
        <f>Raw!G18</f>
        <v>0</v>
      </c>
      <c r="C20" s="57">
        <f>Raw!B18</f>
        <v>0</v>
      </c>
      <c r="D20" s="66">
        <f t="shared" si="4"/>
        <v>0</v>
      </c>
      <c r="E20" s="71">
        <f>Raw!N18</f>
        <v>0</v>
      </c>
      <c r="F20" s="71">
        <f t="shared" si="1"/>
        <v>0</v>
      </c>
      <c r="G20" s="60">
        <f t="shared" si="2"/>
        <v>0</v>
      </c>
      <c r="H20" s="55"/>
      <c r="I20" s="24">
        <f>Raw!O18</f>
        <v>0</v>
      </c>
      <c r="J20" s="51" t="e">
        <f>Raw!N18/Raw!H18</f>
        <v>#DIV/0!</v>
      </c>
      <c r="K20" t="s">
        <v>116</v>
      </c>
      <c r="L20" s="19" t="s">
        <v>82</v>
      </c>
    </row>
    <row r="21" spans="1:12" x14ac:dyDescent="0.25">
      <c r="A21" s="26" t="s">
        <v>171</v>
      </c>
      <c r="B21" s="57">
        <f>Raw!G19</f>
        <v>0</v>
      </c>
      <c r="C21" s="57">
        <f>Raw!B19</f>
        <v>0</v>
      </c>
      <c r="D21" s="66">
        <f t="shared" si="4"/>
        <v>0</v>
      </c>
      <c r="E21" s="71">
        <f>Raw!N19</f>
        <v>0</v>
      </c>
      <c r="F21" s="71">
        <f t="shared" si="1"/>
        <v>0</v>
      </c>
      <c r="G21" s="60">
        <f t="shared" si="2"/>
        <v>0</v>
      </c>
      <c r="H21" s="55"/>
      <c r="I21" s="24">
        <f>Raw!O19</f>
        <v>0</v>
      </c>
      <c r="J21" s="51" t="e">
        <f>Raw!N19/Raw!H19</f>
        <v>#DIV/0!</v>
      </c>
      <c r="K21" t="s">
        <v>113</v>
      </c>
      <c r="L21" s="26" t="s">
        <v>172</v>
      </c>
    </row>
    <row r="22" spans="1:12" x14ac:dyDescent="0.25">
      <c r="A22" s="47" t="s">
        <v>94</v>
      </c>
      <c r="B22" s="57">
        <f>Raw!G20</f>
        <v>0</v>
      </c>
      <c r="C22" s="57">
        <f>Raw!B20</f>
        <v>0</v>
      </c>
      <c r="D22" s="66">
        <f t="shared" si="4"/>
        <v>0</v>
      </c>
      <c r="E22" s="71">
        <f>Raw!N20</f>
        <v>0</v>
      </c>
      <c r="F22" s="71">
        <f t="shared" si="1"/>
        <v>0</v>
      </c>
      <c r="G22" s="60">
        <f t="shared" si="2"/>
        <v>0</v>
      </c>
      <c r="H22" s="55"/>
      <c r="I22" s="24">
        <f>Raw!O20</f>
        <v>0</v>
      </c>
      <c r="J22" s="51" t="e">
        <f>Raw!N20/Raw!H20</f>
        <v>#DIV/0!</v>
      </c>
      <c r="K22" t="s">
        <v>113</v>
      </c>
      <c r="L22" s="59" t="s">
        <v>95</v>
      </c>
    </row>
    <row r="23" spans="1:12" x14ac:dyDescent="0.25">
      <c r="A23" s="47" t="s">
        <v>153</v>
      </c>
      <c r="B23" s="57">
        <f>Raw!G21</f>
        <v>0</v>
      </c>
      <c r="C23" s="57">
        <f>Raw!B21</f>
        <v>0</v>
      </c>
      <c r="D23" s="66">
        <f t="shared" si="4"/>
        <v>0</v>
      </c>
      <c r="E23" s="71">
        <f>Raw!N21</f>
        <v>0</v>
      </c>
      <c r="F23" s="71">
        <f t="shared" si="1"/>
        <v>0</v>
      </c>
      <c r="G23" s="60">
        <f t="shared" si="2"/>
        <v>0</v>
      </c>
      <c r="H23" s="55"/>
      <c r="I23" s="24">
        <f>Raw!O21</f>
        <v>0</v>
      </c>
      <c r="J23" s="51" t="e">
        <f>Raw!N21/Raw!H21</f>
        <v>#DIV/0!</v>
      </c>
      <c r="K23" t="s">
        <v>113</v>
      </c>
      <c r="L23" s="26" t="s">
        <v>155</v>
      </c>
    </row>
    <row r="24" spans="1:12" x14ac:dyDescent="0.25">
      <c r="A24" s="47" t="s">
        <v>98</v>
      </c>
      <c r="B24" s="57">
        <f>Raw!G22</f>
        <v>0</v>
      </c>
      <c r="C24" s="57">
        <f>Raw!B22</f>
        <v>0</v>
      </c>
      <c r="D24" s="66">
        <f t="shared" si="4"/>
        <v>0</v>
      </c>
      <c r="E24" s="71">
        <f>Raw!N22</f>
        <v>0</v>
      </c>
      <c r="F24" s="71">
        <f t="shared" si="1"/>
        <v>0</v>
      </c>
      <c r="G24" s="60">
        <f t="shared" si="2"/>
        <v>0</v>
      </c>
      <c r="H24" s="55"/>
      <c r="I24" s="24">
        <f>Raw!O22</f>
        <v>0</v>
      </c>
      <c r="J24" s="51" t="e">
        <f>Raw!N22/Raw!H22</f>
        <v>#DIV/0!</v>
      </c>
      <c r="K24" t="s">
        <v>113</v>
      </c>
      <c r="L24" s="59" t="s">
        <v>99</v>
      </c>
    </row>
    <row r="25" spans="1:12" x14ac:dyDescent="0.25">
      <c r="A25" s="19" t="s">
        <v>67</v>
      </c>
      <c r="B25" s="57">
        <f>Raw!G23</f>
        <v>0</v>
      </c>
      <c r="C25" s="57">
        <f>Raw!B23</f>
        <v>0</v>
      </c>
      <c r="D25" s="66">
        <f t="shared" si="4"/>
        <v>0</v>
      </c>
      <c r="E25" s="71">
        <f>Raw!N23</f>
        <v>0</v>
      </c>
      <c r="F25" s="71">
        <f t="shared" si="1"/>
        <v>0</v>
      </c>
      <c r="G25" s="60">
        <f t="shared" si="2"/>
        <v>0</v>
      </c>
      <c r="H25" s="55"/>
      <c r="I25" s="24">
        <f>Raw!O23</f>
        <v>0</v>
      </c>
      <c r="J25" s="51" t="e">
        <f>Raw!N23/Raw!H23</f>
        <v>#DIV/0!</v>
      </c>
      <c r="K25" t="s">
        <v>114</v>
      </c>
      <c r="L25" s="26" t="s">
        <v>68</v>
      </c>
    </row>
    <row r="26" spans="1:12" x14ac:dyDescent="0.25">
      <c r="A26" s="47" t="s">
        <v>125</v>
      </c>
      <c r="B26" s="57">
        <f>Raw!G24</f>
        <v>0</v>
      </c>
      <c r="C26" s="57">
        <f>Raw!B24</f>
        <v>0</v>
      </c>
      <c r="D26" s="66">
        <f t="shared" si="4"/>
        <v>0</v>
      </c>
      <c r="E26" s="71">
        <f>Raw!N24</f>
        <v>0</v>
      </c>
      <c r="F26" s="71">
        <f t="shared" si="1"/>
        <v>0</v>
      </c>
      <c r="G26" s="60">
        <f t="shared" si="2"/>
        <v>0</v>
      </c>
      <c r="H26" s="55"/>
      <c r="I26" s="24">
        <f>Raw!O24</f>
        <v>0</v>
      </c>
      <c r="J26" s="51" t="e">
        <f>Raw!N24/Raw!H24</f>
        <v>#DIV/0!</v>
      </c>
      <c r="K26" t="s">
        <v>136</v>
      </c>
      <c r="L26" s="26" t="s">
        <v>84</v>
      </c>
    </row>
    <row r="27" spans="1:12" x14ac:dyDescent="0.25">
      <c r="A27" s="47" t="s">
        <v>126</v>
      </c>
      <c r="B27" s="57">
        <f>Raw!G25</f>
        <v>0</v>
      </c>
      <c r="C27" s="57">
        <f>Raw!B25</f>
        <v>0</v>
      </c>
      <c r="D27" s="66">
        <f t="shared" si="4"/>
        <v>0</v>
      </c>
      <c r="E27" s="71">
        <f>Raw!N25</f>
        <v>0</v>
      </c>
      <c r="F27" s="71">
        <f t="shared" si="1"/>
        <v>0</v>
      </c>
      <c r="G27" s="60">
        <f t="shared" si="2"/>
        <v>0</v>
      </c>
      <c r="H27" s="55"/>
      <c r="I27" s="24">
        <f>Raw!O25</f>
        <v>0</v>
      </c>
      <c r="J27" s="51" t="e">
        <f>Raw!N25/Raw!H25</f>
        <v>#DIV/0!</v>
      </c>
      <c r="K27" t="s">
        <v>154</v>
      </c>
      <c r="L27" s="26" t="s">
        <v>82</v>
      </c>
    </row>
    <row r="28" spans="1:12" x14ac:dyDescent="0.25">
      <c r="A28" s="47" t="s">
        <v>133</v>
      </c>
      <c r="B28" s="57">
        <f>Raw!G26</f>
        <v>0</v>
      </c>
      <c r="C28" s="57">
        <f>Raw!B26</f>
        <v>0</v>
      </c>
      <c r="D28" s="66">
        <f t="shared" si="4"/>
        <v>0</v>
      </c>
      <c r="E28" s="71">
        <f>Raw!N26</f>
        <v>0</v>
      </c>
      <c r="F28" s="71">
        <f t="shared" si="1"/>
        <v>0</v>
      </c>
      <c r="G28" s="60">
        <f t="shared" si="2"/>
        <v>0</v>
      </c>
      <c r="H28" s="55"/>
      <c r="I28" s="24">
        <f>Raw!O26</f>
        <v>0</v>
      </c>
      <c r="J28" s="51" t="e">
        <f>Raw!N26/Raw!H26</f>
        <v>#DIV/0!</v>
      </c>
      <c r="K28" t="s">
        <v>115</v>
      </c>
      <c r="L28" s="59" t="s">
        <v>82</v>
      </c>
    </row>
    <row r="29" spans="1:12" x14ac:dyDescent="0.25">
      <c r="A29" s="26" t="s">
        <v>161</v>
      </c>
      <c r="B29" s="57">
        <f>Raw!G27</f>
        <v>0</v>
      </c>
      <c r="C29" s="57">
        <f>Raw!B27</f>
        <v>0</v>
      </c>
      <c r="D29" s="66">
        <f t="shared" si="4"/>
        <v>0</v>
      </c>
      <c r="E29" s="71">
        <f>Raw!N27</f>
        <v>0</v>
      </c>
      <c r="F29" s="71">
        <f t="shared" si="1"/>
        <v>0</v>
      </c>
      <c r="G29" s="60">
        <f t="shared" si="2"/>
        <v>0</v>
      </c>
      <c r="H29" s="55"/>
      <c r="I29" s="24">
        <f>Raw!O27</f>
        <v>0</v>
      </c>
      <c r="J29" s="51" t="e">
        <f>Raw!N27/Raw!H27</f>
        <v>#DIV/0!</v>
      </c>
      <c r="K29" t="s">
        <v>113</v>
      </c>
      <c r="L29" s="47" t="s">
        <v>137</v>
      </c>
    </row>
    <row r="30" spans="1:12" x14ac:dyDescent="0.25">
      <c r="A30" s="19" t="s">
        <v>8</v>
      </c>
      <c r="B30" s="57">
        <f>Raw!G28</f>
        <v>0</v>
      </c>
      <c r="C30" s="57">
        <f>Raw!B28</f>
        <v>0</v>
      </c>
      <c r="D30" s="66">
        <f t="shared" si="4"/>
        <v>0</v>
      </c>
      <c r="E30" s="71">
        <f>Raw!N28</f>
        <v>0</v>
      </c>
      <c r="F30" s="71">
        <f t="shared" si="1"/>
        <v>0</v>
      </c>
      <c r="G30" s="60">
        <f t="shared" si="2"/>
        <v>0</v>
      </c>
      <c r="H30" s="55"/>
      <c r="I30" s="24">
        <f>Raw!O28</f>
        <v>0</v>
      </c>
      <c r="J30" s="51" t="e">
        <f>Raw!N28/Raw!H28</f>
        <v>#DIV/0!</v>
      </c>
      <c r="K30" t="s">
        <v>113</v>
      </c>
      <c r="L30" s="26" t="s">
        <v>83</v>
      </c>
    </row>
    <row r="31" spans="1:12" x14ac:dyDescent="0.25">
      <c r="A31" s="47" t="s">
        <v>127</v>
      </c>
      <c r="B31" s="57">
        <f>Raw!G29</f>
        <v>0</v>
      </c>
      <c r="C31" s="57">
        <f>Raw!B29</f>
        <v>0</v>
      </c>
      <c r="D31" s="66">
        <f t="shared" ref="D31:D32" si="5">B31*C31</f>
        <v>0</v>
      </c>
      <c r="E31" s="71">
        <f>Raw!N29</f>
        <v>0</v>
      </c>
      <c r="F31" s="73"/>
      <c r="G31" s="61"/>
      <c r="H31" s="55"/>
      <c r="I31" s="24">
        <f>Raw!O29</f>
        <v>0</v>
      </c>
      <c r="J31" s="51"/>
      <c r="K31" t="s">
        <v>154</v>
      </c>
      <c r="L31" s="47" t="s">
        <v>101</v>
      </c>
    </row>
    <row r="32" spans="1:12" x14ac:dyDescent="0.25">
      <c r="A32" s="47" t="s">
        <v>162</v>
      </c>
      <c r="B32" s="57">
        <f>Raw!G30</f>
        <v>0</v>
      </c>
      <c r="C32" s="57">
        <f>Raw!B30</f>
        <v>0</v>
      </c>
      <c r="D32" s="66">
        <f t="shared" si="5"/>
        <v>0</v>
      </c>
      <c r="E32" s="71">
        <f>Raw!N30</f>
        <v>0</v>
      </c>
      <c r="F32" s="71">
        <f t="shared" si="1"/>
        <v>0</v>
      </c>
      <c r="G32" s="60">
        <f t="shared" si="2"/>
        <v>0</v>
      </c>
      <c r="H32" s="55"/>
      <c r="I32" s="24">
        <f>Raw!O30</f>
        <v>0</v>
      </c>
      <c r="J32" s="51" t="e">
        <f>Raw!N30/Raw!H30</f>
        <v>#DIV/0!</v>
      </c>
      <c r="K32" t="s">
        <v>116</v>
      </c>
      <c r="L32" s="47" t="s">
        <v>106</v>
      </c>
    </row>
    <row r="33" spans="1:12" x14ac:dyDescent="0.25">
      <c r="A33" s="47" t="s">
        <v>190</v>
      </c>
      <c r="B33" s="57">
        <f>Raw!G31</f>
        <v>0</v>
      </c>
      <c r="C33" s="57">
        <f>Raw!B31</f>
        <v>0</v>
      </c>
      <c r="D33" s="66">
        <f t="shared" ref="D33:D45" si="6">B33*C33</f>
        <v>0</v>
      </c>
      <c r="E33" s="71">
        <f>Raw!N31</f>
        <v>0</v>
      </c>
      <c r="F33" s="71">
        <f t="shared" si="1"/>
        <v>0</v>
      </c>
      <c r="G33" s="60">
        <f t="shared" si="2"/>
        <v>0</v>
      </c>
      <c r="H33" s="55"/>
      <c r="I33" s="24">
        <f>Raw!O31</f>
        <v>0</v>
      </c>
      <c r="J33" s="51" t="e">
        <f>Raw!N31/Raw!H31</f>
        <v>#DIV/0!</v>
      </c>
      <c r="K33" t="s">
        <v>113</v>
      </c>
      <c r="L33" s="47" t="s">
        <v>197</v>
      </c>
    </row>
    <row r="34" spans="1:12" x14ac:dyDescent="0.25">
      <c r="A34" s="26" t="s">
        <v>134</v>
      </c>
      <c r="B34" s="57">
        <f>Raw!G32</f>
        <v>0</v>
      </c>
      <c r="C34" s="57">
        <f>Raw!B32</f>
        <v>0</v>
      </c>
      <c r="D34" s="66">
        <f t="shared" si="6"/>
        <v>0</v>
      </c>
      <c r="E34" s="71">
        <f>Raw!N32</f>
        <v>0</v>
      </c>
      <c r="F34" s="71">
        <f t="shared" si="1"/>
        <v>0</v>
      </c>
      <c r="G34" s="60">
        <f t="shared" si="2"/>
        <v>0</v>
      </c>
      <c r="H34" s="55"/>
      <c r="I34" s="24">
        <f>Raw!O32</f>
        <v>0</v>
      </c>
      <c r="J34" s="51" t="e">
        <f>Raw!N32/Raw!H32</f>
        <v>#DIV/0!</v>
      </c>
      <c r="K34" t="s">
        <v>154</v>
      </c>
      <c r="L34" s="26" t="s">
        <v>106</v>
      </c>
    </row>
    <row r="35" spans="1:12" x14ac:dyDescent="0.25">
      <c r="A35" s="47" t="s">
        <v>123</v>
      </c>
      <c r="B35" s="57">
        <f>Raw!G33</f>
        <v>0</v>
      </c>
      <c r="C35" s="57">
        <f>Raw!B33</f>
        <v>0</v>
      </c>
      <c r="D35" s="66">
        <f t="shared" si="6"/>
        <v>0</v>
      </c>
      <c r="E35" s="71">
        <f>Raw!N33</f>
        <v>0</v>
      </c>
      <c r="F35" s="71">
        <f t="shared" si="1"/>
        <v>0</v>
      </c>
      <c r="G35" s="60">
        <f t="shared" si="2"/>
        <v>0</v>
      </c>
      <c r="H35" s="55"/>
      <c r="I35" s="24">
        <f>Raw!O33</f>
        <v>0</v>
      </c>
      <c r="J35" s="51" t="e">
        <f>Raw!N33/Raw!H33</f>
        <v>#DIV/0!</v>
      </c>
      <c r="K35" t="s">
        <v>113</v>
      </c>
      <c r="L35" s="26" t="s">
        <v>151</v>
      </c>
    </row>
    <row r="36" spans="1:12" x14ac:dyDescent="0.25">
      <c r="A36" s="47" t="s">
        <v>157</v>
      </c>
      <c r="B36" s="57">
        <f>Raw!G34</f>
        <v>0</v>
      </c>
      <c r="C36" s="57">
        <f>Raw!B34</f>
        <v>0</v>
      </c>
      <c r="D36" s="66">
        <f t="shared" si="6"/>
        <v>0</v>
      </c>
      <c r="E36" s="71">
        <f>Raw!N34</f>
        <v>0</v>
      </c>
      <c r="F36" s="71">
        <f t="shared" si="1"/>
        <v>0</v>
      </c>
      <c r="G36" s="60">
        <f t="shared" si="2"/>
        <v>0</v>
      </c>
      <c r="H36" s="55"/>
      <c r="I36" s="24">
        <f>Raw!O34</f>
        <v>0</v>
      </c>
      <c r="J36" s="51" t="e">
        <f>Raw!N34/Raw!H34</f>
        <v>#DIV/0!</v>
      </c>
      <c r="K36" t="s">
        <v>114</v>
      </c>
      <c r="L36" s="47" t="s">
        <v>158</v>
      </c>
    </row>
    <row r="37" spans="1:12" x14ac:dyDescent="0.25">
      <c r="A37" s="26" t="s">
        <v>89</v>
      </c>
      <c r="B37" s="57">
        <f>Raw!G35</f>
        <v>0</v>
      </c>
      <c r="C37" s="57">
        <f>Raw!B35</f>
        <v>0</v>
      </c>
      <c r="D37" s="66">
        <f t="shared" si="6"/>
        <v>0</v>
      </c>
      <c r="E37" s="71">
        <f>Raw!N35</f>
        <v>0</v>
      </c>
      <c r="F37" s="71">
        <f t="shared" si="1"/>
        <v>0</v>
      </c>
      <c r="G37" s="60">
        <f t="shared" si="2"/>
        <v>0</v>
      </c>
      <c r="H37" s="55"/>
      <c r="I37" s="24">
        <f>Raw!O35</f>
        <v>0</v>
      </c>
      <c r="J37" s="51" t="e">
        <f>Raw!N35/Raw!H35</f>
        <v>#DIV/0!</v>
      </c>
      <c r="K37" t="s">
        <v>113</v>
      </c>
      <c r="L37" s="26" t="s">
        <v>39</v>
      </c>
    </row>
    <row r="38" spans="1:12" x14ac:dyDescent="0.25">
      <c r="A38" s="26" t="s">
        <v>105</v>
      </c>
      <c r="B38" s="57">
        <f>Raw!G36</f>
        <v>0</v>
      </c>
      <c r="C38" s="57">
        <f>Raw!B36</f>
        <v>0</v>
      </c>
      <c r="D38" s="66">
        <f t="shared" si="6"/>
        <v>0</v>
      </c>
      <c r="E38" s="71">
        <f>Raw!N36</f>
        <v>0</v>
      </c>
      <c r="F38" s="71">
        <f t="shared" si="1"/>
        <v>0</v>
      </c>
      <c r="G38" s="60">
        <f t="shared" si="2"/>
        <v>0</v>
      </c>
      <c r="H38" s="55"/>
      <c r="I38" s="24">
        <f>Raw!O36</f>
        <v>0</v>
      </c>
      <c r="J38" s="51" t="e">
        <f>Raw!N36/Raw!H36</f>
        <v>#DIV/0!</v>
      </c>
      <c r="K38" t="s">
        <v>116</v>
      </c>
      <c r="L38" s="26" t="s">
        <v>106</v>
      </c>
    </row>
    <row r="39" spans="1:12" x14ac:dyDescent="0.25">
      <c r="A39" s="47" t="s">
        <v>85</v>
      </c>
      <c r="B39" s="57">
        <f>Raw!G37</f>
        <v>0</v>
      </c>
      <c r="C39" s="57">
        <f>Raw!B37</f>
        <v>0</v>
      </c>
      <c r="D39" s="66">
        <f t="shared" si="6"/>
        <v>0</v>
      </c>
      <c r="E39" s="71">
        <f>Raw!N37</f>
        <v>0</v>
      </c>
      <c r="F39" s="71">
        <f t="shared" si="1"/>
        <v>0</v>
      </c>
      <c r="G39" s="60">
        <f t="shared" si="2"/>
        <v>0</v>
      </c>
      <c r="H39" s="55"/>
      <c r="I39" s="24">
        <f>Raw!O37</f>
        <v>0</v>
      </c>
      <c r="J39" s="51" t="e">
        <f>Raw!N37/Raw!H37</f>
        <v>#DIV/0!</v>
      </c>
      <c r="K39" t="s">
        <v>113</v>
      </c>
      <c r="L39" s="26" t="s">
        <v>96</v>
      </c>
    </row>
    <row r="40" spans="1:12" x14ac:dyDescent="0.25">
      <c r="A40" s="47" t="s">
        <v>188</v>
      </c>
      <c r="B40" s="57">
        <f>Raw!G38</f>
        <v>0</v>
      </c>
      <c r="C40" s="57">
        <f>Raw!B38</f>
        <v>0</v>
      </c>
      <c r="D40" s="66">
        <f t="shared" si="6"/>
        <v>0</v>
      </c>
      <c r="E40" s="71">
        <f>Raw!N38</f>
        <v>0</v>
      </c>
      <c r="F40" s="71">
        <f t="shared" si="1"/>
        <v>0</v>
      </c>
      <c r="G40" s="60">
        <f t="shared" si="2"/>
        <v>0</v>
      </c>
      <c r="H40" s="55"/>
      <c r="I40" s="24">
        <f>Raw!O38</f>
        <v>0</v>
      </c>
      <c r="J40" s="51" t="e">
        <f>Raw!N38/Raw!H38</f>
        <v>#DIV/0!</v>
      </c>
      <c r="K40" t="s">
        <v>113</v>
      </c>
      <c r="L40" s="47" t="s">
        <v>196</v>
      </c>
    </row>
    <row r="41" spans="1:12" x14ac:dyDescent="0.25">
      <c r="A41" s="47" t="s">
        <v>189</v>
      </c>
      <c r="B41" s="57">
        <f>Raw!G39</f>
        <v>0</v>
      </c>
      <c r="C41" s="57">
        <f>Raw!B39</f>
        <v>0</v>
      </c>
      <c r="D41" s="66">
        <f t="shared" si="6"/>
        <v>0</v>
      </c>
      <c r="E41" s="71">
        <f>Raw!N39</f>
        <v>0</v>
      </c>
      <c r="F41" s="71">
        <f t="shared" si="1"/>
        <v>0</v>
      </c>
      <c r="G41" s="60">
        <f t="shared" si="2"/>
        <v>0</v>
      </c>
      <c r="H41" s="55"/>
      <c r="I41" s="24">
        <f>Raw!O39</f>
        <v>0</v>
      </c>
      <c r="J41" s="51" t="e">
        <f>Raw!N39/Raw!H39</f>
        <v>#DIV/0!</v>
      </c>
      <c r="K41" s="23" t="s">
        <v>117</v>
      </c>
      <c r="L41" s="59" t="s">
        <v>195</v>
      </c>
    </row>
    <row r="42" spans="1:12" x14ac:dyDescent="0.25">
      <c r="A42" s="47" t="s">
        <v>128</v>
      </c>
      <c r="B42" s="57">
        <f>Raw!G40</f>
        <v>0</v>
      </c>
      <c r="C42" s="57">
        <f>Raw!B40</f>
        <v>0</v>
      </c>
      <c r="D42" s="66">
        <f t="shared" si="6"/>
        <v>0</v>
      </c>
      <c r="E42" s="71">
        <f>Raw!N40</f>
        <v>0</v>
      </c>
      <c r="F42" s="71">
        <f t="shared" si="1"/>
        <v>0</v>
      </c>
      <c r="G42" s="60">
        <f t="shared" si="2"/>
        <v>0</v>
      </c>
      <c r="H42" s="55"/>
      <c r="I42" s="24">
        <f>Raw!O40</f>
        <v>0</v>
      </c>
      <c r="J42" s="51" t="e">
        <f>Raw!N40/Raw!H40</f>
        <v>#DIV/0!</v>
      </c>
      <c r="K42" t="s">
        <v>135</v>
      </c>
      <c r="L42" s="26" t="s">
        <v>25</v>
      </c>
    </row>
    <row r="43" spans="1:12" x14ac:dyDescent="0.25">
      <c r="A43" s="19" t="s">
        <v>80</v>
      </c>
      <c r="B43" s="57">
        <f>Raw!G41</f>
        <v>0</v>
      </c>
      <c r="C43" s="57">
        <f>Raw!B41</f>
        <v>0</v>
      </c>
      <c r="D43" s="66">
        <f t="shared" si="6"/>
        <v>0</v>
      </c>
      <c r="E43" s="71">
        <f>Raw!N41</f>
        <v>0</v>
      </c>
      <c r="F43" s="71">
        <f t="shared" si="1"/>
        <v>0</v>
      </c>
      <c r="G43" s="60">
        <f t="shared" si="2"/>
        <v>0</v>
      </c>
      <c r="H43" s="55"/>
      <c r="I43" s="24">
        <f>Raw!O41</f>
        <v>0</v>
      </c>
      <c r="J43" s="51" t="e">
        <f>Raw!N41/Raw!H41</f>
        <v>#DIV/0!</v>
      </c>
      <c r="K43" t="s">
        <v>117</v>
      </c>
      <c r="L43" s="19" t="s">
        <v>82</v>
      </c>
    </row>
    <row r="44" spans="1:12" x14ac:dyDescent="0.25">
      <c r="A44" s="26" t="s">
        <v>156</v>
      </c>
      <c r="B44" s="57">
        <f>Raw!G42</f>
        <v>0</v>
      </c>
      <c r="C44" s="57">
        <f>Raw!B42</f>
        <v>0</v>
      </c>
      <c r="D44" s="66">
        <f t="shared" si="6"/>
        <v>0</v>
      </c>
      <c r="E44" s="71">
        <f>Raw!N42</f>
        <v>0</v>
      </c>
      <c r="F44" s="71">
        <f t="shared" si="1"/>
        <v>0</v>
      </c>
      <c r="G44" s="60">
        <f t="shared" si="2"/>
        <v>0</v>
      </c>
      <c r="H44" s="55"/>
      <c r="I44" s="24">
        <f>Raw!O42</f>
        <v>0</v>
      </c>
      <c r="J44" s="51" t="e">
        <f>Raw!N42/Raw!H42</f>
        <v>#DIV/0!</v>
      </c>
      <c r="K44" t="s">
        <v>113</v>
      </c>
      <c r="L44" s="26" t="s">
        <v>159</v>
      </c>
    </row>
    <row r="45" spans="1:12" x14ac:dyDescent="0.25">
      <c r="A45" s="26" t="s">
        <v>150</v>
      </c>
      <c r="B45" s="57">
        <f>Raw!G43</f>
        <v>0</v>
      </c>
      <c r="C45" s="57">
        <f>Raw!B43</f>
        <v>0</v>
      </c>
      <c r="D45" s="66">
        <f t="shared" si="6"/>
        <v>0</v>
      </c>
      <c r="E45" s="71">
        <f>Raw!N43</f>
        <v>0</v>
      </c>
      <c r="F45" s="71">
        <f t="shared" si="1"/>
        <v>0</v>
      </c>
      <c r="G45" s="60">
        <f t="shared" si="2"/>
        <v>0</v>
      </c>
      <c r="H45" s="55"/>
      <c r="I45" s="24">
        <f>Raw!O43</f>
        <v>0</v>
      </c>
      <c r="J45" s="51" t="e">
        <f>Raw!N43/Raw!H43</f>
        <v>#DIV/0!</v>
      </c>
      <c r="K45" t="s">
        <v>114</v>
      </c>
      <c r="L45" s="26" t="s">
        <v>132</v>
      </c>
    </row>
    <row r="46" spans="1:12" x14ac:dyDescent="0.25">
      <c r="A46" s="47" t="s">
        <v>124</v>
      </c>
      <c r="B46" s="57">
        <f>Raw!G44</f>
        <v>0</v>
      </c>
      <c r="C46" s="57">
        <f>Raw!B44</f>
        <v>0</v>
      </c>
      <c r="D46" s="66">
        <f t="shared" ref="D46:D53" si="7">B46*C46</f>
        <v>0</v>
      </c>
      <c r="E46" s="71">
        <f>Raw!N44</f>
        <v>0</v>
      </c>
      <c r="F46" s="71">
        <f t="shared" si="1"/>
        <v>0</v>
      </c>
      <c r="G46" s="60">
        <f t="shared" si="2"/>
        <v>0</v>
      </c>
      <c r="H46" s="55"/>
      <c r="I46" s="24">
        <f>Raw!O44</f>
        <v>0</v>
      </c>
      <c r="J46" s="51" t="e">
        <f>Raw!N44/Raw!H44</f>
        <v>#DIV/0!</v>
      </c>
      <c r="K46" t="s">
        <v>113</v>
      </c>
      <c r="L46" s="26" t="s">
        <v>152</v>
      </c>
    </row>
    <row r="47" spans="1:12" x14ac:dyDescent="0.25">
      <c r="A47" s="47" t="s">
        <v>167</v>
      </c>
      <c r="B47" s="57">
        <f>Raw!G45</f>
        <v>0</v>
      </c>
      <c r="C47" s="57">
        <f>Raw!B45</f>
        <v>0</v>
      </c>
      <c r="D47" s="66">
        <f t="shared" si="7"/>
        <v>0</v>
      </c>
      <c r="E47" s="71">
        <f>Raw!N45</f>
        <v>0</v>
      </c>
      <c r="F47" s="71">
        <f t="shared" si="1"/>
        <v>0</v>
      </c>
      <c r="G47" s="60">
        <f t="shared" si="2"/>
        <v>0</v>
      </c>
      <c r="H47" s="55"/>
      <c r="I47" s="24">
        <f>Raw!O45</f>
        <v>0</v>
      </c>
      <c r="J47" s="51" t="e">
        <f>Raw!N45/Raw!H45</f>
        <v>#DIV/0!</v>
      </c>
      <c r="K47" t="s">
        <v>117</v>
      </c>
      <c r="L47" s="26" t="s">
        <v>168</v>
      </c>
    </row>
    <row r="48" spans="1:12" x14ac:dyDescent="0.25">
      <c r="A48" s="47" t="s">
        <v>119</v>
      </c>
      <c r="B48" s="57">
        <f>Raw!G46</f>
        <v>0</v>
      </c>
      <c r="C48" s="57">
        <f>Raw!B46</f>
        <v>0</v>
      </c>
      <c r="D48" s="66">
        <f t="shared" si="7"/>
        <v>0</v>
      </c>
      <c r="E48" s="71">
        <f>Raw!N46</f>
        <v>0</v>
      </c>
      <c r="F48" s="71">
        <f t="shared" si="1"/>
        <v>0</v>
      </c>
      <c r="G48" s="60">
        <f t="shared" si="2"/>
        <v>0</v>
      </c>
      <c r="H48" s="55"/>
      <c r="I48" s="24">
        <f>Raw!O46</f>
        <v>0</v>
      </c>
      <c r="J48" s="51" t="e">
        <f>Raw!N46/Raw!H46</f>
        <v>#DIV/0!</v>
      </c>
      <c r="K48" t="s">
        <v>116</v>
      </c>
      <c r="L48" s="19" t="s">
        <v>82</v>
      </c>
    </row>
    <row r="49" spans="1:12" x14ac:dyDescent="0.25">
      <c r="A49" s="47" t="s">
        <v>191</v>
      </c>
      <c r="B49" s="57">
        <f>Raw!G47</f>
        <v>0</v>
      </c>
      <c r="C49" s="57">
        <f>Raw!B47</f>
        <v>0</v>
      </c>
      <c r="D49" s="66">
        <f t="shared" si="7"/>
        <v>0</v>
      </c>
      <c r="E49" s="71">
        <f>Raw!N47</f>
        <v>0</v>
      </c>
      <c r="F49" s="71">
        <f t="shared" si="1"/>
        <v>0</v>
      </c>
      <c r="G49" s="60">
        <f t="shared" si="2"/>
        <v>0</v>
      </c>
      <c r="H49" s="55"/>
      <c r="I49" s="24">
        <f>Raw!O47</f>
        <v>0</v>
      </c>
      <c r="J49" s="51" t="e">
        <f>Raw!N47/Raw!H47</f>
        <v>#DIV/0!</v>
      </c>
      <c r="K49" s="23" t="s">
        <v>114</v>
      </c>
      <c r="L49" s="47" t="s">
        <v>39</v>
      </c>
    </row>
    <row r="50" spans="1:12" x14ac:dyDescent="0.25">
      <c r="A50" s="26" t="s">
        <v>107</v>
      </c>
      <c r="B50" s="57">
        <f>Raw!G48</f>
        <v>0</v>
      </c>
      <c r="C50" s="57">
        <f>Raw!B48</f>
        <v>0</v>
      </c>
      <c r="D50" s="66">
        <f t="shared" si="7"/>
        <v>0</v>
      </c>
      <c r="E50" s="71">
        <f>Raw!N48</f>
        <v>0</v>
      </c>
      <c r="F50" s="71">
        <f t="shared" si="1"/>
        <v>0</v>
      </c>
      <c r="G50" s="60">
        <f t="shared" si="2"/>
        <v>0</v>
      </c>
      <c r="H50" s="55"/>
      <c r="I50" s="24">
        <f>Raw!O48</f>
        <v>0</v>
      </c>
      <c r="J50" s="51" t="e">
        <f>Raw!N48/Raw!H48</f>
        <v>#DIV/0!</v>
      </c>
      <c r="K50" t="s">
        <v>113</v>
      </c>
      <c r="L50" s="26" t="s">
        <v>108</v>
      </c>
    </row>
    <row r="51" spans="1:12" x14ac:dyDescent="0.25">
      <c r="A51" s="26" t="s">
        <v>192</v>
      </c>
      <c r="B51" s="57">
        <f>Raw!G49</f>
        <v>0</v>
      </c>
      <c r="C51" s="57">
        <f>Raw!B49</f>
        <v>0</v>
      </c>
      <c r="D51" s="66">
        <f t="shared" si="7"/>
        <v>0</v>
      </c>
      <c r="E51" s="71">
        <f>Raw!N49</f>
        <v>0</v>
      </c>
      <c r="F51" s="71">
        <f t="shared" si="1"/>
        <v>0</v>
      </c>
      <c r="G51" s="60">
        <f t="shared" si="2"/>
        <v>0</v>
      </c>
      <c r="H51" s="55"/>
      <c r="I51" s="24">
        <f>Raw!O49</f>
        <v>0</v>
      </c>
      <c r="J51" s="51" t="e">
        <f>Raw!N49/Raw!H49</f>
        <v>#DIV/0!</v>
      </c>
      <c r="K51" s="23" t="s">
        <v>193</v>
      </c>
      <c r="L51" s="47" t="s">
        <v>194</v>
      </c>
    </row>
    <row r="52" spans="1:12" x14ac:dyDescent="0.25">
      <c r="A52" s="19" t="s">
        <v>24</v>
      </c>
      <c r="B52" s="57">
        <f>Raw!G50</f>
        <v>0</v>
      </c>
      <c r="C52" s="57">
        <f>Raw!B50</f>
        <v>0</v>
      </c>
      <c r="D52" s="66">
        <f t="shared" si="7"/>
        <v>0</v>
      </c>
      <c r="E52" s="71">
        <f>Raw!N50</f>
        <v>0</v>
      </c>
      <c r="F52" s="71">
        <f t="shared" si="1"/>
        <v>0</v>
      </c>
      <c r="G52" s="60">
        <f t="shared" si="2"/>
        <v>0</v>
      </c>
      <c r="H52" s="55"/>
      <c r="I52" s="24">
        <f>Raw!O50</f>
        <v>0</v>
      </c>
      <c r="J52" s="51" t="e">
        <f>Raw!N50/Raw!H50</f>
        <v>#DIV/0!</v>
      </c>
      <c r="K52" t="s">
        <v>135</v>
      </c>
      <c r="L52" s="19" t="s">
        <v>25</v>
      </c>
    </row>
    <row r="53" spans="1:12" x14ac:dyDescent="0.25">
      <c r="A53" s="19" t="s">
        <v>81</v>
      </c>
      <c r="B53" s="57">
        <f>Raw!G51</f>
        <v>0</v>
      </c>
      <c r="C53" s="57">
        <f>Raw!B51</f>
        <v>0</v>
      </c>
      <c r="D53" s="66">
        <f t="shared" si="7"/>
        <v>0</v>
      </c>
      <c r="E53" s="71">
        <f>Raw!N51</f>
        <v>0</v>
      </c>
      <c r="F53" s="71">
        <f t="shared" si="1"/>
        <v>0</v>
      </c>
      <c r="G53" s="60">
        <f t="shared" si="2"/>
        <v>0</v>
      </c>
      <c r="H53" s="55"/>
      <c r="I53" s="24">
        <f>Raw!O51</f>
        <v>0</v>
      </c>
      <c r="J53" s="51" t="e">
        <f>Raw!N51/Raw!H51</f>
        <v>#DIV/0!</v>
      </c>
      <c r="K53" t="s">
        <v>118</v>
      </c>
      <c r="L53" s="19" t="s">
        <v>84</v>
      </c>
    </row>
    <row r="54" spans="1:12" ht="13" x14ac:dyDescent="0.3">
      <c r="A54" s="56" t="s">
        <v>34</v>
      </c>
      <c r="B54" s="21"/>
      <c r="C54" s="21"/>
      <c r="D54" s="63">
        <f>SUM(D4:D53)</f>
        <v>36927</v>
      </c>
      <c r="E54" s="50"/>
      <c r="F54" s="50"/>
      <c r="G54" s="63">
        <f>SUM(G4:G53)</f>
        <v>823.04</v>
      </c>
      <c r="H54" s="63">
        <f>G54/12</f>
        <v>68.586666666666659</v>
      </c>
      <c r="I54" s="54">
        <f>G54/D54</f>
        <v>2.2288298534947328E-2</v>
      </c>
      <c r="J54" s="19"/>
    </row>
    <row r="55" spans="1:12" x14ac:dyDescent="0.25">
      <c r="A55" s="52"/>
      <c r="B55" s="52"/>
      <c r="C55" s="52"/>
      <c r="D55" s="67"/>
      <c r="E55" s="68"/>
      <c r="F55" s="68"/>
      <c r="G55" s="14"/>
      <c r="H55" s="53"/>
      <c r="I55" s="19"/>
      <c r="J55" s="19"/>
    </row>
    <row r="59" spans="1:12" x14ac:dyDescent="0.25">
      <c r="A59" s="5"/>
      <c r="B59" s="5"/>
      <c r="C59" s="5"/>
      <c r="D59" s="7"/>
      <c r="E59" s="2"/>
      <c r="F59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52"/>
  <sheetViews>
    <sheetView zoomScale="70" zoomScaleNormal="70" workbookViewId="0"/>
  </sheetViews>
  <sheetFormatPr defaultRowHeight="12.5" x14ac:dyDescent="0.25"/>
  <cols>
    <col min="1" max="1" width="8.90625" bestFit="1" customWidth="1"/>
    <col min="2" max="2" width="6.81640625" bestFit="1" customWidth="1"/>
    <col min="3" max="3" width="8.54296875" bestFit="1" customWidth="1"/>
    <col min="4" max="4" width="8.453125" bestFit="1" customWidth="1"/>
    <col min="5" max="5" width="6.6328125" bestFit="1" customWidth="1"/>
    <col min="6" max="6" width="7.453125" bestFit="1" customWidth="1"/>
    <col min="7" max="7" width="8.08984375" bestFit="1" customWidth="1"/>
    <col min="8" max="8" width="10.81640625" bestFit="1" customWidth="1"/>
    <col min="9" max="9" width="11.26953125" bestFit="1" customWidth="1"/>
    <col min="10" max="10" width="10.7265625" bestFit="1" customWidth="1"/>
    <col min="11" max="11" width="8" bestFit="1" customWidth="1"/>
    <col min="12" max="12" width="6.81640625" bestFit="1" customWidth="1"/>
    <col min="13" max="13" width="5.81640625" bestFit="1" customWidth="1"/>
    <col min="14" max="14" width="10.36328125" bestFit="1" customWidth="1"/>
    <col min="15" max="15" width="6" bestFit="1" customWidth="1"/>
    <col min="16" max="16" width="9" bestFit="1" customWidth="1"/>
  </cols>
  <sheetData>
    <row r="1" spans="1:17" ht="25.5" customHeight="1" x14ac:dyDescent="0.25">
      <c r="A1" s="48" t="s">
        <v>31</v>
      </c>
      <c r="B1" s="48" t="s">
        <v>69</v>
      </c>
      <c r="C1" s="48" t="s">
        <v>70</v>
      </c>
      <c r="D1" s="48" t="s">
        <v>71</v>
      </c>
      <c r="E1" s="179" t="s">
        <v>72</v>
      </c>
      <c r="F1" s="179"/>
      <c r="G1" s="48" t="s">
        <v>73</v>
      </c>
      <c r="H1" s="48" t="s">
        <v>74</v>
      </c>
      <c r="I1" s="48" t="s">
        <v>75</v>
      </c>
      <c r="J1" s="179" t="s">
        <v>76</v>
      </c>
      <c r="K1" s="179"/>
      <c r="L1" s="48" t="s">
        <v>62</v>
      </c>
      <c r="M1" s="48" t="s">
        <v>63</v>
      </c>
      <c r="N1" s="48" t="s">
        <v>77</v>
      </c>
      <c r="O1" s="48" t="s">
        <v>78</v>
      </c>
      <c r="P1" s="48" t="s">
        <v>79</v>
      </c>
    </row>
    <row r="2" spans="1:17" x14ac:dyDescent="0.25">
      <c r="A2" s="23" t="s">
        <v>37</v>
      </c>
      <c r="B2" s="163">
        <v>186.5</v>
      </c>
      <c r="C2" s="163" t="s">
        <v>214</v>
      </c>
      <c r="D2" s="163">
        <v>0.81</v>
      </c>
      <c r="E2" s="167">
        <v>4.4000000000000003E-3</v>
      </c>
      <c r="F2" s="163">
        <v>90.72</v>
      </c>
      <c r="G2" s="163">
        <v>112</v>
      </c>
      <c r="H2" s="163">
        <v>67.27</v>
      </c>
      <c r="I2" s="82">
        <v>20888</v>
      </c>
      <c r="J2" s="82">
        <v>13354.04</v>
      </c>
      <c r="K2" s="167">
        <v>1.7725</v>
      </c>
      <c r="L2" s="163">
        <v>18.04</v>
      </c>
      <c r="M2" s="163">
        <v>13.25</v>
      </c>
      <c r="N2" s="163">
        <v>2.92</v>
      </c>
      <c r="O2" s="167">
        <v>1.55E-2</v>
      </c>
      <c r="P2" s="163" t="s">
        <v>215</v>
      </c>
      <c r="Q2" s="163"/>
    </row>
    <row r="3" spans="1:17" x14ac:dyDescent="0.25">
      <c r="A3" s="163" t="s">
        <v>38</v>
      </c>
      <c r="B3" s="163">
        <v>98.25</v>
      </c>
      <c r="C3" s="163" t="s">
        <v>216</v>
      </c>
      <c r="D3" s="163">
        <v>0.24</v>
      </c>
      <c r="E3" s="167">
        <v>2.3999999999999998E-3</v>
      </c>
      <c r="F3" s="163">
        <v>24</v>
      </c>
      <c r="G3" s="163">
        <v>100</v>
      </c>
      <c r="H3" s="163">
        <v>29.09</v>
      </c>
      <c r="I3" s="82">
        <v>9825</v>
      </c>
      <c r="J3" s="82">
        <v>6916</v>
      </c>
      <c r="K3" s="167">
        <v>2.3774000000000002</v>
      </c>
      <c r="L3" s="163">
        <v>24.7</v>
      </c>
      <c r="M3" s="163">
        <v>8.93</v>
      </c>
      <c r="N3" s="163">
        <v>3.84</v>
      </c>
      <c r="O3" s="167">
        <v>3.8600000000000002E-2</v>
      </c>
      <c r="P3" s="163" t="s">
        <v>217</v>
      </c>
      <c r="Q3" s="163"/>
    </row>
    <row r="4" spans="1:17" x14ac:dyDescent="0.25">
      <c r="A4" s="163" t="s">
        <v>30</v>
      </c>
      <c r="B4" s="163">
        <v>62.14</v>
      </c>
      <c r="C4" s="163" t="s">
        <v>218</v>
      </c>
      <c r="D4" s="163">
        <v>-0.2</v>
      </c>
      <c r="E4" s="167">
        <v>-3.2000000000000002E-3</v>
      </c>
      <c r="F4" s="163">
        <v>-20</v>
      </c>
      <c r="G4" s="163">
        <v>100</v>
      </c>
      <c r="H4" s="163">
        <v>26.14</v>
      </c>
      <c r="I4" s="82">
        <v>6214</v>
      </c>
      <c r="J4" s="82">
        <v>3599.66</v>
      </c>
      <c r="K4" s="167">
        <v>1.3769</v>
      </c>
      <c r="L4" s="163">
        <v>232.73</v>
      </c>
      <c r="M4" s="163">
        <v>3.22</v>
      </c>
      <c r="N4" s="163">
        <v>1.1200000000000001</v>
      </c>
      <c r="O4" s="167">
        <v>1.78E-2</v>
      </c>
      <c r="P4" s="163" t="s">
        <v>219</v>
      </c>
      <c r="Q4" s="163"/>
    </row>
    <row r="5" spans="1:17" x14ac:dyDescent="0.25">
      <c r="A5" s="163"/>
      <c r="B5" s="163"/>
      <c r="C5" s="163"/>
      <c r="D5" s="163"/>
      <c r="E5" s="167"/>
      <c r="F5" s="163"/>
      <c r="G5" s="163"/>
      <c r="H5" s="163"/>
      <c r="I5" s="82"/>
      <c r="J5" s="82"/>
      <c r="K5" s="167"/>
      <c r="L5" s="163"/>
      <c r="M5" s="163"/>
      <c r="N5" s="163"/>
      <c r="O5" s="167"/>
      <c r="P5" s="163"/>
      <c r="Q5" s="163"/>
    </row>
    <row r="6" spans="1:17" x14ac:dyDescent="0.25">
      <c r="A6" s="163"/>
      <c r="B6" s="163"/>
      <c r="C6" s="163"/>
      <c r="D6" s="163"/>
      <c r="E6" s="167"/>
      <c r="F6" s="163"/>
      <c r="G6" s="163"/>
      <c r="H6" s="163"/>
      <c r="I6" s="82"/>
      <c r="J6" s="163"/>
      <c r="K6" s="167"/>
      <c r="L6" s="163"/>
      <c r="M6" s="163"/>
      <c r="N6" s="163"/>
      <c r="O6" s="167"/>
      <c r="P6" s="163"/>
      <c r="Q6" s="163"/>
    </row>
    <row r="7" spans="1:17" x14ac:dyDescent="0.25">
      <c r="A7" s="163"/>
      <c r="B7" s="163"/>
      <c r="C7" s="163"/>
      <c r="D7" s="163"/>
      <c r="E7" s="167"/>
      <c r="F7" s="163"/>
      <c r="G7" s="163"/>
      <c r="H7" s="163"/>
      <c r="I7" s="82"/>
      <c r="J7" s="82"/>
      <c r="K7" s="167"/>
      <c r="L7" s="163"/>
      <c r="M7" s="163"/>
      <c r="N7" s="163"/>
      <c r="O7" s="167"/>
      <c r="P7" s="163"/>
      <c r="Q7" s="163"/>
    </row>
    <row r="8" spans="1:17" ht="14.25" customHeight="1" x14ac:dyDescent="0.25">
      <c r="A8" s="163"/>
      <c r="B8" s="163"/>
      <c r="C8" s="163"/>
      <c r="D8" s="163"/>
      <c r="E8" s="167"/>
      <c r="F8" s="163"/>
      <c r="G8" s="163"/>
      <c r="H8" s="163"/>
      <c r="I8" s="82"/>
      <c r="J8" s="163"/>
      <c r="K8" s="167"/>
      <c r="L8" s="163"/>
      <c r="M8" s="163"/>
      <c r="N8" s="163"/>
      <c r="O8" s="167"/>
      <c r="P8" s="163"/>
      <c r="Q8" s="163"/>
    </row>
    <row r="9" spans="1:17" x14ac:dyDescent="0.25">
      <c r="A9" s="163"/>
      <c r="B9" s="163"/>
      <c r="C9" s="163"/>
      <c r="D9" s="163"/>
      <c r="E9" s="167"/>
      <c r="F9" s="163"/>
      <c r="G9" s="163"/>
      <c r="H9" s="163"/>
      <c r="I9" s="82"/>
      <c r="J9" s="163"/>
      <c r="K9" s="167"/>
      <c r="L9" s="163"/>
      <c r="M9" s="163"/>
      <c r="N9" s="163"/>
      <c r="O9" s="167"/>
      <c r="P9" s="163"/>
      <c r="Q9" s="163"/>
    </row>
    <row r="10" spans="1:17" x14ac:dyDescent="0.25">
      <c r="A10" s="163"/>
      <c r="B10" s="163"/>
      <c r="C10" s="163"/>
      <c r="D10" s="163"/>
      <c r="E10" s="167"/>
      <c r="F10" s="163"/>
      <c r="G10" s="163"/>
      <c r="H10" s="163"/>
      <c r="I10" s="82"/>
      <c r="J10" s="163"/>
      <c r="K10" s="167"/>
      <c r="L10" s="163"/>
      <c r="M10" s="163"/>
      <c r="N10" s="163"/>
      <c r="O10" s="167"/>
      <c r="P10" s="163"/>
      <c r="Q10" s="163"/>
    </row>
    <row r="11" spans="1:17" x14ac:dyDescent="0.25">
      <c r="A11" s="163"/>
      <c r="B11" s="163"/>
      <c r="C11" s="163"/>
      <c r="D11" s="163"/>
      <c r="E11" s="167"/>
      <c r="F11" s="163"/>
      <c r="G11" s="163"/>
      <c r="H11" s="163"/>
      <c r="I11" s="82"/>
      <c r="J11" s="82"/>
      <c r="K11" s="167"/>
      <c r="L11" s="163"/>
      <c r="M11" s="163"/>
      <c r="N11" s="163"/>
      <c r="O11" s="167"/>
      <c r="P11" s="163"/>
      <c r="Q11" s="163"/>
    </row>
    <row r="12" spans="1:17" x14ac:dyDescent="0.25">
      <c r="A12" s="163"/>
      <c r="B12" s="163"/>
      <c r="C12" s="163"/>
      <c r="D12" s="163"/>
      <c r="E12" s="167"/>
      <c r="F12" s="163"/>
      <c r="G12" s="163"/>
      <c r="H12" s="163"/>
      <c r="I12" s="82"/>
      <c r="J12" s="163"/>
      <c r="K12" s="167"/>
      <c r="L12" s="163"/>
      <c r="M12" s="163"/>
      <c r="N12" s="163"/>
      <c r="O12" s="167"/>
      <c r="P12" s="163"/>
      <c r="Q12" s="163"/>
    </row>
    <row r="13" spans="1:17" x14ac:dyDescent="0.25">
      <c r="A13" s="163"/>
      <c r="B13" s="163"/>
      <c r="C13" s="163"/>
      <c r="D13" s="163"/>
      <c r="E13" s="167"/>
      <c r="F13" s="163"/>
      <c r="G13" s="163"/>
      <c r="H13" s="163"/>
      <c r="I13" s="82"/>
      <c r="J13" s="82"/>
      <c r="K13" s="167"/>
      <c r="L13" s="163"/>
      <c r="M13" s="163"/>
      <c r="N13" s="163"/>
      <c r="O13" s="167"/>
      <c r="P13" s="163"/>
      <c r="Q13" s="163"/>
    </row>
    <row r="14" spans="1:17" x14ac:dyDescent="0.25">
      <c r="A14" s="163"/>
      <c r="B14" s="163"/>
      <c r="C14" s="163"/>
      <c r="D14" s="163"/>
      <c r="E14" s="167"/>
      <c r="F14" s="163"/>
      <c r="G14" s="163"/>
      <c r="H14" s="163"/>
      <c r="I14" s="82"/>
      <c r="J14" s="82"/>
      <c r="K14" s="167"/>
      <c r="L14" s="163"/>
      <c r="M14" s="163"/>
      <c r="N14" s="163"/>
      <c r="O14" s="167"/>
      <c r="P14" s="163"/>
      <c r="Q14" s="163"/>
    </row>
    <row r="15" spans="1:17" x14ac:dyDescent="0.25">
      <c r="A15" s="163"/>
      <c r="B15" s="163"/>
      <c r="C15" s="163"/>
      <c r="D15" s="163"/>
      <c r="E15" s="167"/>
      <c r="F15" s="163"/>
      <c r="G15" s="163"/>
      <c r="H15" s="163"/>
      <c r="I15" s="82"/>
      <c r="J15" s="163"/>
      <c r="K15" s="167"/>
      <c r="L15" s="163"/>
      <c r="M15" s="163"/>
      <c r="N15" s="163"/>
      <c r="O15" s="167"/>
      <c r="P15" s="163"/>
      <c r="Q15" s="163"/>
    </row>
    <row r="16" spans="1:17" x14ac:dyDescent="0.25">
      <c r="A16" s="163"/>
      <c r="B16" s="163"/>
      <c r="C16" s="163"/>
      <c r="D16" s="163"/>
      <c r="E16" s="167"/>
      <c r="F16" s="163"/>
      <c r="G16" s="163"/>
      <c r="H16" s="163"/>
      <c r="I16" s="82"/>
      <c r="J16" s="163"/>
      <c r="K16" s="167"/>
      <c r="L16" s="163"/>
      <c r="M16" s="163"/>
      <c r="N16" s="163"/>
      <c r="O16" s="167"/>
      <c r="P16" s="163"/>
      <c r="Q16" s="163"/>
    </row>
    <row r="17" spans="1:17" x14ac:dyDescent="0.25">
      <c r="A17" s="163"/>
      <c r="B17" s="163"/>
      <c r="C17" s="163"/>
      <c r="D17" s="163"/>
      <c r="E17" s="167"/>
      <c r="F17" s="163"/>
      <c r="G17" s="163"/>
      <c r="H17" s="163"/>
      <c r="I17" s="82"/>
      <c r="J17" s="82"/>
      <c r="K17" s="167"/>
      <c r="L17" s="163"/>
      <c r="M17" s="163"/>
      <c r="N17" s="163"/>
      <c r="O17" s="167"/>
      <c r="P17" s="163"/>
      <c r="Q17" s="163"/>
    </row>
    <row r="18" spans="1:17" x14ac:dyDescent="0.25">
      <c r="A18" s="163"/>
      <c r="B18" s="163"/>
      <c r="C18" s="163"/>
      <c r="D18" s="163"/>
      <c r="E18" s="167"/>
      <c r="F18" s="163"/>
      <c r="G18" s="163"/>
      <c r="H18" s="163"/>
      <c r="I18" s="82"/>
      <c r="J18" s="82"/>
      <c r="K18" s="167"/>
      <c r="L18" s="163"/>
      <c r="M18" s="163"/>
      <c r="N18" s="163"/>
      <c r="O18" s="167"/>
      <c r="P18" s="163"/>
      <c r="Q18" s="163"/>
    </row>
    <row r="19" spans="1:17" x14ac:dyDescent="0.25">
      <c r="A19" s="163"/>
      <c r="B19" s="163"/>
      <c r="C19" s="163"/>
      <c r="D19" s="163"/>
      <c r="E19" s="167"/>
      <c r="F19" s="163"/>
      <c r="G19" s="163"/>
      <c r="H19" s="163"/>
      <c r="I19" s="82"/>
      <c r="J19" s="163"/>
      <c r="K19" s="167"/>
      <c r="L19" s="163"/>
      <c r="M19" s="163"/>
      <c r="N19" s="163"/>
      <c r="O19" s="167"/>
      <c r="P19" s="163"/>
      <c r="Q19" s="163"/>
    </row>
    <row r="20" spans="1:17" x14ac:dyDescent="0.25">
      <c r="A20" s="163"/>
      <c r="B20" s="163"/>
      <c r="C20" s="163"/>
      <c r="D20" s="163"/>
      <c r="E20" s="167"/>
      <c r="F20" s="163"/>
      <c r="G20" s="163"/>
      <c r="H20" s="163"/>
      <c r="I20" s="82"/>
      <c r="J20" s="163"/>
      <c r="K20" s="167"/>
      <c r="L20" s="163"/>
      <c r="M20" s="163"/>
      <c r="N20" s="163"/>
      <c r="O20" s="167"/>
      <c r="P20" s="163"/>
      <c r="Q20" s="163"/>
    </row>
    <row r="21" spans="1:17" x14ac:dyDescent="0.25">
      <c r="A21" s="163"/>
      <c r="B21" s="163"/>
      <c r="C21" s="163"/>
      <c r="D21" s="163"/>
      <c r="E21" s="167"/>
      <c r="F21" s="163"/>
      <c r="G21" s="163"/>
      <c r="H21" s="163"/>
      <c r="I21" s="82"/>
      <c r="J21" s="163"/>
      <c r="K21" s="167"/>
      <c r="L21" s="163"/>
      <c r="M21" s="163"/>
      <c r="N21" s="163"/>
      <c r="O21" s="167"/>
      <c r="P21" s="163"/>
      <c r="Q21" s="163"/>
    </row>
    <row r="22" spans="1:17" x14ac:dyDescent="0.25">
      <c r="A22" s="163"/>
      <c r="B22" s="163"/>
      <c r="C22" s="163"/>
      <c r="D22" s="163"/>
      <c r="E22" s="167"/>
      <c r="F22" s="163"/>
      <c r="G22" s="163"/>
      <c r="H22" s="163"/>
      <c r="I22" s="82"/>
      <c r="J22" s="163"/>
      <c r="K22" s="167"/>
      <c r="L22" s="163"/>
      <c r="M22" s="163"/>
      <c r="N22" s="163"/>
      <c r="O22" s="167"/>
      <c r="P22" s="163"/>
      <c r="Q22" s="163"/>
    </row>
    <row r="23" spans="1:17" x14ac:dyDescent="0.25">
      <c r="A23" s="163"/>
      <c r="B23" s="163"/>
      <c r="C23" s="163"/>
      <c r="D23" s="163"/>
      <c r="E23" s="167"/>
      <c r="F23" s="163"/>
      <c r="G23" s="163"/>
      <c r="H23" s="163"/>
      <c r="I23" s="82"/>
      <c r="J23" s="82"/>
      <c r="K23" s="167"/>
      <c r="L23" s="163"/>
      <c r="M23" s="163"/>
      <c r="N23" s="163"/>
      <c r="O23" s="167"/>
      <c r="P23" s="163"/>
      <c r="Q23" s="163"/>
    </row>
    <row r="24" spans="1:17" x14ac:dyDescent="0.25">
      <c r="A24" s="163"/>
      <c r="B24" s="163"/>
      <c r="C24" s="163"/>
      <c r="D24" s="163"/>
      <c r="E24" s="167"/>
      <c r="F24" s="163"/>
      <c r="G24" s="163"/>
      <c r="H24" s="163"/>
      <c r="I24" s="82"/>
      <c r="J24" s="163"/>
      <c r="K24" s="167"/>
      <c r="L24" s="163"/>
      <c r="M24" s="163"/>
      <c r="N24" s="163"/>
      <c r="O24" s="167"/>
      <c r="P24" s="163"/>
      <c r="Q24" s="163"/>
    </row>
    <row r="25" spans="1:17" x14ac:dyDescent="0.25">
      <c r="A25" s="163"/>
      <c r="B25" s="163"/>
      <c r="C25" s="163"/>
      <c r="D25" s="163"/>
      <c r="E25" s="167"/>
      <c r="F25" s="163"/>
      <c r="G25" s="163"/>
      <c r="H25" s="163"/>
      <c r="I25" s="82"/>
      <c r="J25" s="163"/>
      <c r="K25" s="167"/>
      <c r="L25" s="163"/>
      <c r="M25" s="163"/>
      <c r="N25" s="163"/>
      <c r="O25" s="167"/>
      <c r="P25" s="163"/>
      <c r="Q25" s="163"/>
    </row>
    <row r="26" spans="1:17" x14ac:dyDescent="0.25">
      <c r="A26" s="163"/>
      <c r="B26" s="163"/>
      <c r="C26" s="163"/>
      <c r="D26" s="163"/>
      <c r="E26" s="167"/>
      <c r="F26" s="163"/>
      <c r="G26" s="163"/>
      <c r="H26" s="163"/>
      <c r="I26" s="82"/>
      <c r="J26" s="82"/>
      <c r="K26" s="167"/>
      <c r="L26" s="163"/>
      <c r="M26" s="163"/>
      <c r="N26" s="163"/>
      <c r="O26" s="167"/>
      <c r="P26" s="163"/>
      <c r="Q26" s="163"/>
    </row>
    <row r="27" spans="1:17" x14ac:dyDescent="0.25">
      <c r="A27" s="163"/>
      <c r="B27" s="163"/>
      <c r="C27" s="163"/>
      <c r="D27" s="163"/>
      <c r="E27" s="167"/>
      <c r="F27" s="163"/>
      <c r="G27" s="163"/>
      <c r="H27" s="163"/>
      <c r="I27" s="163"/>
      <c r="J27" s="163"/>
      <c r="K27" s="167"/>
      <c r="L27" s="163"/>
      <c r="M27" s="163"/>
      <c r="N27" s="163"/>
      <c r="O27" s="167"/>
      <c r="P27" s="163"/>
      <c r="Q27" s="163"/>
    </row>
    <row r="28" spans="1:17" x14ac:dyDescent="0.25">
      <c r="A28" s="163"/>
      <c r="B28" s="163"/>
      <c r="C28" s="163"/>
      <c r="D28" s="163"/>
      <c r="E28" s="167"/>
      <c r="F28" s="163"/>
      <c r="G28" s="163"/>
      <c r="H28" s="163"/>
      <c r="I28" s="82"/>
      <c r="J28" s="82"/>
      <c r="K28" s="167"/>
      <c r="L28" s="163"/>
      <c r="M28" s="163"/>
      <c r="N28" s="163"/>
      <c r="O28" s="167"/>
      <c r="P28" s="163"/>
      <c r="Q28" s="163"/>
    </row>
    <row r="29" spans="1:17" x14ac:dyDescent="0.25">
      <c r="A29" s="163"/>
      <c r="B29" s="163"/>
      <c r="C29" s="163"/>
      <c r="D29" s="163"/>
      <c r="E29" s="167"/>
      <c r="F29" s="163"/>
      <c r="G29" s="82"/>
      <c r="H29" s="163"/>
      <c r="I29" s="82"/>
      <c r="J29" s="82"/>
      <c r="K29" s="167"/>
      <c r="L29" s="163"/>
      <c r="M29" s="163"/>
      <c r="N29" s="163"/>
      <c r="O29" s="167"/>
      <c r="P29" s="163"/>
      <c r="Q29" s="163"/>
    </row>
    <row r="30" spans="1:17" x14ac:dyDescent="0.25">
      <c r="A30" s="163"/>
      <c r="B30" s="163"/>
      <c r="C30" s="163"/>
      <c r="D30" s="163"/>
      <c r="E30" s="167"/>
      <c r="F30" s="163"/>
      <c r="G30" s="163"/>
      <c r="H30" s="163"/>
      <c r="I30" s="82"/>
      <c r="J30" s="82"/>
      <c r="K30" s="167"/>
      <c r="L30" s="163"/>
      <c r="M30" s="163"/>
      <c r="N30" s="163"/>
      <c r="O30" s="167"/>
      <c r="P30" s="163"/>
      <c r="Q30" s="163"/>
    </row>
    <row r="31" spans="1:17" x14ac:dyDescent="0.25">
      <c r="A31" s="163"/>
      <c r="B31" s="163"/>
      <c r="C31" s="163"/>
      <c r="D31" s="163"/>
      <c r="E31" s="167"/>
      <c r="F31" s="163"/>
      <c r="G31" s="163"/>
      <c r="H31" s="163"/>
      <c r="I31" s="163"/>
      <c r="J31" s="163"/>
      <c r="K31" s="167"/>
      <c r="L31" s="163"/>
      <c r="M31" s="163"/>
      <c r="N31" s="163"/>
      <c r="O31" s="167"/>
      <c r="P31" s="163"/>
      <c r="Q31" s="163"/>
    </row>
    <row r="32" spans="1:17" x14ac:dyDescent="0.25">
      <c r="A32" s="163"/>
      <c r="B32" s="163"/>
      <c r="C32" s="163"/>
      <c r="D32" s="163"/>
      <c r="E32" s="167"/>
      <c r="F32" s="163"/>
      <c r="G32" s="163"/>
      <c r="H32" s="163"/>
      <c r="I32" s="82"/>
      <c r="J32" s="82"/>
      <c r="K32" s="167"/>
      <c r="L32" s="163"/>
      <c r="M32" s="163"/>
      <c r="N32" s="163"/>
      <c r="O32" s="167"/>
      <c r="P32" s="163"/>
      <c r="Q32" s="163"/>
    </row>
    <row r="33" spans="1:17" x14ac:dyDescent="0.25">
      <c r="A33" s="163"/>
      <c r="B33" s="163"/>
      <c r="C33" s="163"/>
      <c r="D33" s="163"/>
      <c r="E33" s="167"/>
      <c r="F33" s="163"/>
      <c r="G33" s="163"/>
      <c r="H33" s="163"/>
      <c r="I33" s="82"/>
      <c r="J33" s="163"/>
      <c r="K33" s="167"/>
      <c r="L33" s="163"/>
      <c r="M33" s="163"/>
      <c r="N33" s="163"/>
      <c r="O33" s="167"/>
      <c r="P33" s="163"/>
      <c r="Q33" s="163"/>
    </row>
    <row r="34" spans="1:17" x14ac:dyDescent="0.25">
      <c r="A34" s="163"/>
      <c r="B34" s="163"/>
      <c r="C34" s="163"/>
      <c r="D34" s="163"/>
      <c r="E34" s="167"/>
      <c r="F34" s="163"/>
      <c r="G34" s="163"/>
      <c r="H34" s="163"/>
      <c r="I34" s="82"/>
      <c r="J34" s="163"/>
      <c r="K34" s="167"/>
      <c r="L34" s="163"/>
      <c r="M34" s="163"/>
      <c r="N34" s="163"/>
      <c r="O34" s="167"/>
      <c r="P34" s="163"/>
      <c r="Q34" s="163"/>
    </row>
    <row r="35" spans="1:17" x14ac:dyDescent="0.25">
      <c r="A35" s="163"/>
      <c r="B35" s="163"/>
      <c r="C35" s="163"/>
      <c r="D35" s="163"/>
      <c r="E35" s="167"/>
      <c r="F35" s="163"/>
      <c r="G35" s="163"/>
      <c r="H35" s="163"/>
      <c r="I35" s="82"/>
      <c r="J35" s="163"/>
      <c r="K35" s="167"/>
      <c r="L35" s="163"/>
      <c r="M35" s="163"/>
      <c r="N35" s="81"/>
      <c r="O35" s="167"/>
      <c r="P35" s="163"/>
      <c r="Q35" s="81"/>
    </row>
    <row r="36" spans="1:17" x14ac:dyDescent="0.25">
      <c r="A36" s="163"/>
      <c r="B36" s="163"/>
      <c r="C36" s="163"/>
      <c r="D36" s="163"/>
      <c r="E36" s="167"/>
      <c r="F36" s="163"/>
      <c r="G36" s="163"/>
      <c r="H36" s="163"/>
      <c r="I36" s="82"/>
      <c r="J36" s="82"/>
      <c r="K36" s="167"/>
      <c r="L36" s="163"/>
      <c r="M36" s="163"/>
      <c r="N36" s="163"/>
      <c r="O36" s="167"/>
      <c r="P36" s="163"/>
      <c r="Q36" s="163"/>
    </row>
    <row r="37" spans="1:17" x14ac:dyDescent="0.25">
      <c r="A37" s="163"/>
      <c r="B37" s="163"/>
      <c r="C37" s="163"/>
      <c r="D37" s="163"/>
      <c r="E37" s="167"/>
      <c r="F37" s="163"/>
      <c r="G37" s="163"/>
      <c r="H37" s="163"/>
      <c r="I37" s="82"/>
      <c r="J37" s="82"/>
      <c r="K37" s="167"/>
      <c r="L37" s="163"/>
      <c r="M37" s="163"/>
      <c r="N37" s="163"/>
      <c r="O37" s="167"/>
      <c r="P37" s="163"/>
      <c r="Q37" s="163"/>
    </row>
    <row r="38" spans="1:17" x14ac:dyDescent="0.25">
      <c r="A38" s="163"/>
      <c r="B38" s="163"/>
      <c r="C38" s="163"/>
      <c r="D38" s="163"/>
      <c r="E38" s="167"/>
      <c r="F38" s="163"/>
      <c r="G38" s="163"/>
      <c r="H38" s="163"/>
      <c r="I38" s="163"/>
      <c r="J38" s="163"/>
      <c r="K38" s="167"/>
      <c r="L38" s="163"/>
      <c r="M38" s="163"/>
      <c r="N38" s="163"/>
      <c r="O38" s="167"/>
      <c r="P38" s="163"/>
      <c r="Q38" s="163"/>
    </row>
    <row r="39" spans="1:17" x14ac:dyDescent="0.25">
      <c r="A39" s="163"/>
      <c r="B39" s="163"/>
      <c r="C39" s="163"/>
      <c r="D39" s="163"/>
      <c r="E39" s="167"/>
      <c r="F39" s="163"/>
      <c r="G39" s="163"/>
      <c r="H39" s="163"/>
      <c r="I39" s="163"/>
      <c r="J39" s="163"/>
      <c r="K39" s="167"/>
      <c r="L39" s="163"/>
      <c r="M39" s="163"/>
      <c r="N39" s="163"/>
      <c r="O39" s="167"/>
      <c r="P39" s="163"/>
      <c r="Q39" s="163"/>
    </row>
    <row r="40" spans="1:17" x14ac:dyDescent="0.25">
      <c r="A40" s="163"/>
      <c r="B40" s="163"/>
      <c r="C40" s="163"/>
      <c r="D40" s="163"/>
      <c r="E40" s="167"/>
      <c r="F40" s="163"/>
      <c r="G40" s="163"/>
      <c r="H40" s="163"/>
      <c r="I40" s="82"/>
      <c r="J40" s="163"/>
      <c r="K40" s="167"/>
      <c r="L40" s="163"/>
      <c r="M40" s="163"/>
      <c r="N40" s="163"/>
      <c r="O40" s="167"/>
      <c r="P40" s="163"/>
      <c r="Q40" s="163"/>
    </row>
    <row r="41" spans="1:17" x14ac:dyDescent="0.25">
      <c r="A41" s="163"/>
      <c r="B41" s="163"/>
      <c r="C41" s="163"/>
      <c r="D41" s="163"/>
      <c r="E41" s="167"/>
      <c r="F41" s="163"/>
      <c r="G41" s="163"/>
      <c r="H41" s="163"/>
      <c r="I41" s="82"/>
      <c r="J41" s="82"/>
      <c r="K41" s="167"/>
      <c r="L41" s="163"/>
      <c r="M41" s="163"/>
      <c r="N41" s="163"/>
      <c r="O41" s="167"/>
      <c r="P41" s="163"/>
      <c r="Q41" s="163"/>
    </row>
    <row r="42" spans="1:17" x14ac:dyDescent="0.25">
      <c r="A42" s="163"/>
      <c r="B42" s="163"/>
      <c r="C42" s="163"/>
      <c r="D42" s="163"/>
      <c r="E42" s="167"/>
      <c r="F42" s="163"/>
      <c r="G42" s="163"/>
      <c r="H42" s="163"/>
      <c r="I42" s="82"/>
      <c r="J42" s="82"/>
      <c r="K42" s="167"/>
      <c r="L42" s="163"/>
      <c r="M42" s="163"/>
      <c r="N42" s="163"/>
      <c r="O42" s="167"/>
      <c r="P42" s="163"/>
      <c r="Q42" s="163"/>
    </row>
    <row r="43" spans="1:17" x14ac:dyDescent="0.25">
      <c r="A43" s="163"/>
      <c r="B43" s="163"/>
      <c r="C43" s="163"/>
      <c r="D43" s="163"/>
      <c r="E43" s="167"/>
      <c r="F43" s="163"/>
      <c r="G43" s="163"/>
      <c r="H43" s="163"/>
      <c r="I43" s="82"/>
      <c r="J43" s="82"/>
      <c r="K43" s="167"/>
      <c r="L43" s="163"/>
      <c r="M43" s="163"/>
      <c r="N43" s="163"/>
      <c r="O43" s="167"/>
      <c r="P43" s="163"/>
      <c r="Q43" s="163"/>
    </row>
    <row r="44" spans="1:17" x14ac:dyDescent="0.25">
      <c r="A44" s="163"/>
      <c r="B44" s="163"/>
      <c r="C44" s="163"/>
      <c r="D44" s="163"/>
      <c r="E44" s="167"/>
      <c r="F44" s="163"/>
      <c r="G44" s="163"/>
      <c r="H44" s="163"/>
      <c r="I44" s="163"/>
      <c r="J44" s="163"/>
      <c r="K44" s="167"/>
      <c r="L44" s="163"/>
      <c r="M44" s="163"/>
      <c r="N44" s="163"/>
      <c r="O44" s="167"/>
      <c r="P44" s="163"/>
      <c r="Q44" s="163"/>
    </row>
    <row r="45" spans="1:17" x14ac:dyDescent="0.25">
      <c r="A45" s="163"/>
      <c r="B45" s="163"/>
      <c r="C45" s="163"/>
      <c r="D45" s="163"/>
      <c r="E45" s="167"/>
      <c r="F45" s="163"/>
      <c r="G45" s="163"/>
      <c r="H45" s="163"/>
      <c r="I45" s="82"/>
      <c r="J45" s="82"/>
      <c r="K45" s="167"/>
      <c r="L45" s="163"/>
      <c r="M45" s="163"/>
      <c r="N45" s="163"/>
      <c r="O45" s="167"/>
      <c r="P45" s="163"/>
      <c r="Q45" s="163"/>
    </row>
    <row r="46" spans="1:17" x14ac:dyDescent="0.25">
      <c r="A46" s="163"/>
      <c r="B46" s="163"/>
      <c r="C46" s="163"/>
      <c r="D46" s="163"/>
      <c r="E46" s="167"/>
      <c r="F46" s="163"/>
      <c r="G46" s="163"/>
      <c r="H46" s="163"/>
      <c r="I46" s="82"/>
      <c r="J46" s="163"/>
      <c r="K46" s="167"/>
      <c r="L46" s="163"/>
      <c r="M46" s="163"/>
      <c r="N46" s="163"/>
      <c r="O46" s="167"/>
      <c r="P46" s="163"/>
      <c r="Q46" s="163"/>
    </row>
    <row r="47" spans="1:17" x14ac:dyDescent="0.25">
      <c r="A47" s="163"/>
      <c r="B47" s="163"/>
      <c r="C47" s="163"/>
      <c r="D47" s="163"/>
      <c r="E47" s="167"/>
      <c r="F47" s="163"/>
      <c r="G47" s="163"/>
      <c r="H47" s="163"/>
      <c r="I47" s="163"/>
      <c r="J47" s="163"/>
      <c r="K47" s="167"/>
      <c r="L47" s="163"/>
      <c r="M47" s="163"/>
      <c r="N47" s="163"/>
      <c r="O47" s="167"/>
      <c r="P47" s="163"/>
      <c r="Q47" s="163"/>
    </row>
    <row r="48" spans="1:17" x14ac:dyDescent="0.25">
      <c r="A48" s="163"/>
      <c r="B48" s="163"/>
      <c r="C48" s="163"/>
      <c r="D48" s="163"/>
      <c r="E48" s="167"/>
      <c r="F48" s="163"/>
      <c r="G48" s="163"/>
      <c r="H48" s="163"/>
      <c r="I48" s="82"/>
      <c r="J48" s="163"/>
      <c r="K48" s="167"/>
      <c r="L48" s="163"/>
      <c r="M48" s="163"/>
      <c r="N48" s="163"/>
      <c r="O48" s="167"/>
      <c r="P48" s="163"/>
      <c r="Q48" s="163"/>
    </row>
    <row r="49" spans="1:17" x14ac:dyDescent="0.25">
      <c r="A49" s="163"/>
      <c r="B49" s="163"/>
      <c r="C49" s="163"/>
      <c r="D49" s="163"/>
      <c r="E49" s="167"/>
      <c r="F49" s="163"/>
      <c r="G49" s="163"/>
      <c r="H49" s="163"/>
      <c r="I49" s="82"/>
      <c r="J49" s="163"/>
      <c r="K49" s="167"/>
      <c r="L49" s="163"/>
      <c r="M49" s="163"/>
      <c r="N49" s="163"/>
      <c r="O49" s="167"/>
      <c r="P49" s="163"/>
      <c r="Q49" s="163"/>
    </row>
    <row r="50" spans="1:17" x14ac:dyDescent="0.25">
      <c r="A50" s="163"/>
      <c r="B50" s="163"/>
      <c r="C50" s="163"/>
      <c r="D50" s="163"/>
      <c r="E50" s="167"/>
      <c r="F50" s="163"/>
      <c r="G50" s="163"/>
      <c r="H50" s="163"/>
      <c r="I50" s="82"/>
      <c r="J50" s="82"/>
      <c r="K50" s="167"/>
      <c r="L50" s="163"/>
      <c r="M50" s="163"/>
      <c r="N50" s="163"/>
      <c r="O50" s="167"/>
      <c r="P50" s="163"/>
      <c r="Q50" s="163"/>
    </row>
    <row r="51" spans="1:17" x14ac:dyDescent="0.25">
      <c r="A51" s="163"/>
      <c r="B51" s="163"/>
      <c r="C51" s="163"/>
      <c r="D51" s="163"/>
      <c r="E51" s="167"/>
      <c r="F51" s="163"/>
      <c r="G51" s="163"/>
      <c r="H51" s="163"/>
      <c r="I51" s="82"/>
      <c r="J51" s="82"/>
      <c r="K51" s="167"/>
      <c r="L51" s="163"/>
      <c r="M51" s="163"/>
      <c r="N51" s="110"/>
      <c r="O51" s="167"/>
      <c r="P51" s="163"/>
      <c r="Q51" s="110"/>
    </row>
    <row r="52" spans="1:17" x14ac:dyDescent="0.25">
      <c r="I52" s="82"/>
    </row>
  </sheetData>
  <mergeCells count="2">
    <mergeCell ref="E1:F1"/>
    <mergeCell ref="J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/>
  </sheetViews>
  <sheetFormatPr defaultRowHeight="12.5" x14ac:dyDescent="0.25"/>
  <cols>
    <col min="1" max="1" width="21.1796875" bestFit="1" customWidth="1"/>
    <col min="2" max="2" width="19.1796875" customWidth="1"/>
    <col min="4" max="4" width="14.26953125" bestFit="1" customWidth="1"/>
    <col min="5" max="5" width="12.81640625" bestFit="1" customWidth="1"/>
  </cols>
  <sheetData>
    <row r="1" spans="1:8" ht="13" x14ac:dyDescent="0.3">
      <c r="A1" s="9" t="s">
        <v>59</v>
      </c>
      <c r="B1" s="9"/>
    </row>
    <row r="2" spans="1:8" ht="13" x14ac:dyDescent="0.3">
      <c r="A2" s="173" t="s">
        <v>213</v>
      </c>
      <c r="B2" s="25" t="s">
        <v>143</v>
      </c>
      <c r="C2" s="25" t="s">
        <v>141</v>
      </c>
      <c r="D2" s="25" t="s">
        <v>142</v>
      </c>
      <c r="E2" s="25" t="s">
        <v>28</v>
      </c>
    </row>
    <row r="3" spans="1:8" x14ac:dyDescent="0.25">
      <c r="A3" t="s">
        <v>201</v>
      </c>
      <c r="B3" s="162">
        <v>1000</v>
      </c>
      <c r="C3" s="18">
        <v>0.01</v>
      </c>
      <c r="D3" s="11">
        <f>(B3*(C3/12))</f>
        <v>0.83333333333333337</v>
      </c>
      <c r="E3" s="74">
        <f>B3*C3</f>
        <v>10</v>
      </c>
      <c r="F3" s="10"/>
      <c r="H3" s="11"/>
    </row>
    <row r="4" spans="1:8" ht="14.5" x14ac:dyDescent="0.35">
      <c r="A4" t="s">
        <v>202</v>
      </c>
      <c r="B4" s="77">
        <v>1500</v>
      </c>
      <c r="C4" s="18">
        <v>0.01</v>
      </c>
      <c r="D4" s="11">
        <f>(B4*(C4/12))</f>
        <v>1.25</v>
      </c>
      <c r="E4" s="74">
        <f>B4*C4</f>
        <v>15</v>
      </c>
      <c r="H4" s="11"/>
    </row>
    <row r="5" spans="1:8" x14ac:dyDescent="0.25">
      <c r="A5" s="163" t="s">
        <v>203</v>
      </c>
      <c r="B5" s="168">
        <v>2500</v>
      </c>
      <c r="C5" s="18">
        <v>0.01</v>
      </c>
      <c r="D5" s="11">
        <f>(B5*(C5/12))</f>
        <v>2.0833333333333335</v>
      </c>
      <c r="E5" s="74">
        <f>B5*C5</f>
        <v>25</v>
      </c>
      <c r="H5" s="11"/>
    </row>
    <row r="6" spans="1:8" x14ac:dyDescent="0.25">
      <c r="A6" s="163" t="s">
        <v>204</v>
      </c>
      <c r="B6" s="168">
        <v>6000</v>
      </c>
      <c r="C6" s="18">
        <v>0.01</v>
      </c>
      <c r="D6" s="78">
        <f>(B6*(C6/12))</f>
        <v>5</v>
      </c>
      <c r="E6" s="74">
        <f>B6*C6</f>
        <v>60</v>
      </c>
      <c r="H6" s="78"/>
    </row>
    <row r="7" spans="1:8" ht="13" x14ac:dyDescent="0.3">
      <c r="A7" s="20" t="s">
        <v>27</v>
      </c>
      <c r="B7" s="12">
        <f>SUM(B3:B6)</f>
        <v>11000</v>
      </c>
      <c r="D7" s="12">
        <f>SUM(D3:D6)</f>
        <v>9.1666666666666679</v>
      </c>
      <c r="E7" s="12">
        <f>SUM(E3:E6)</f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G19"/>
  <sheetViews>
    <sheetView workbookViewId="0">
      <selection activeCell="A3" sqref="A3"/>
    </sheetView>
  </sheetViews>
  <sheetFormatPr defaultRowHeight="12.5" x14ac:dyDescent="0.25"/>
  <cols>
    <col min="1" max="1" width="29.1796875" bestFit="1" customWidth="1"/>
    <col min="2" max="2" width="12.26953125" bestFit="1" customWidth="1"/>
    <col min="3" max="3" width="14" bestFit="1" customWidth="1"/>
    <col min="4" max="4" width="10.26953125" bestFit="1" customWidth="1"/>
    <col min="5" max="5" width="10.453125" bestFit="1" customWidth="1"/>
    <col min="6" max="6" width="10.1796875" bestFit="1" customWidth="1"/>
  </cols>
  <sheetData>
    <row r="1" spans="1:7" ht="13" x14ac:dyDescent="0.3">
      <c r="A1" s="9" t="s">
        <v>36</v>
      </c>
    </row>
    <row r="2" spans="1:7" x14ac:dyDescent="0.25">
      <c r="A2" s="30">
        <f ca="1">TODAY()</f>
        <v>43271</v>
      </c>
    </row>
    <row r="3" spans="1:7" s="163" customFormat="1" ht="13" x14ac:dyDescent="0.3">
      <c r="A3" s="173" t="s">
        <v>213</v>
      </c>
    </row>
    <row r="4" spans="1:7" ht="13" x14ac:dyDescent="0.3">
      <c r="A4" s="29"/>
      <c r="B4" s="25" t="s">
        <v>23</v>
      </c>
      <c r="C4" s="25" t="s">
        <v>1</v>
      </c>
    </row>
    <row r="5" spans="1:7" x14ac:dyDescent="0.25">
      <c r="A5" s="5" t="s">
        <v>33</v>
      </c>
      <c r="B5" s="11">
        <v>1500</v>
      </c>
      <c r="C5" s="11">
        <f>B5*12</f>
        <v>18000</v>
      </c>
    </row>
    <row r="6" spans="1:7" x14ac:dyDescent="0.25">
      <c r="A6" s="5" t="s">
        <v>51</v>
      </c>
      <c r="B6" s="11">
        <v>1500</v>
      </c>
      <c r="C6" s="164">
        <f t="shared" ref="C6:C9" si="0">B6*12</f>
        <v>18000</v>
      </c>
      <c r="F6" s="12"/>
    </row>
    <row r="7" spans="1:7" x14ac:dyDescent="0.25">
      <c r="A7" t="s">
        <v>32</v>
      </c>
      <c r="B7" s="11">
        <v>700</v>
      </c>
      <c r="C7" s="164">
        <f t="shared" si="0"/>
        <v>8400</v>
      </c>
      <c r="D7" s="79"/>
    </row>
    <row r="8" spans="1:7" x14ac:dyDescent="0.25">
      <c r="A8" s="5" t="s">
        <v>52</v>
      </c>
      <c r="B8" s="11">
        <v>300</v>
      </c>
      <c r="C8" s="164">
        <f t="shared" si="0"/>
        <v>3600</v>
      </c>
      <c r="D8" s="12"/>
      <c r="E8" s="58"/>
    </row>
    <row r="9" spans="1:7" x14ac:dyDescent="0.25">
      <c r="A9" s="174" t="s">
        <v>210</v>
      </c>
      <c r="B9" s="14">
        <v>200</v>
      </c>
      <c r="C9" s="164">
        <f t="shared" si="0"/>
        <v>2400</v>
      </c>
      <c r="D9" s="11"/>
      <c r="E9" s="11"/>
      <c r="F9" s="11"/>
    </row>
    <row r="10" spans="1:7" x14ac:dyDescent="0.25">
      <c r="A10" s="23" t="s">
        <v>211</v>
      </c>
      <c r="B10" s="11">
        <f>C10/12</f>
        <v>16.666666666666668</v>
      </c>
      <c r="C10" s="11">
        <v>200</v>
      </c>
      <c r="D10" s="11"/>
      <c r="E10" s="11"/>
      <c r="F10" s="17"/>
      <c r="G10" s="12"/>
    </row>
    <row r="11" spans="1:7" x14ac:dyDescent="0.25">
      <c r="A11" s="175" t="s">
        <v>212</v>
      </c>
      <c r="B11" s="31">
        <f>C11/12</f>
        <v>5.833333333333333</v>
      </c>
      <c r="C11" s="31">
        <v>70</v>
      </c>
      <c r="D11" s="11"/>
      <c r="E11" s="11"/>
      <c r="F11" s="11"/>
      <c r="G11" s="12"/>
    </row>
    <row r="12" spans="1:7" ht="13" x14ac:dyDescent="0.3">
      <c r="A12" s="20" t="s">
        <v>53</v>
      </c>
      <c r="B12" s="11">
        <f>B5-B7-B8-B9-B10-B11</f>
        <v>277.5</v>
      </c>
      <c r="C12" s="11">
        <f>C5-C7-C8-C9-C10-C11</f>
        <v>3330</v>
      </c>
      <c r="D12" s="79"/>
      <c r="E12" s="79"/>
    </row>
    <row r="13" spans="1:7" ht="13" x14ac:dyDescent="0.3">
      <c r="A13" s="20"/>
      <c r="B13" s="12"/>
      <c r="C13" s="28"/>
    </row>
    <row r="14" spans="1:7" x14ac:dyDescent="0.25">
      <c r="A14" s="16" t="s">
        <v>53</v>
      </c>
      <c r="B14" s="11">
        <f>B12</f>
        <v>277.5</v>
      </c>
      <c r="C14" s="11">
        <f>B14*12</f>
        <v>3330</v>
      </c>
    </row>
    <row r="15" spans="1:7" ht="13" thickBot="1" x14ac:dyDescent="0.3">
      <c r="A15" s="44" t="s">
        <v>54</v>
      </c>
      <c r="B15" s="14">
        <f>B5/12</f>
        <v>125</v>
      </c>
      <c r="C15" s="13">
        <f>B15*12</f>
        <v>1500</v>
      </c>
    </row>
    <row r="16" spans="1:7" ht="14" thickTop="1" thickBot="1" x14ac:dyDescent="0.35">
      <c r="A16" s="20" t="s">
        <v>55</v>
      </c>
      <c r="B16" s="32">
        <f>B14-B15</f>
        <v>152.5</v>
      </c>
      <c r="C16" s="11">
        <f>C14-C15</f>
        <v>1830</v>
      </c>
      <c r="E16" s="75"/>
      <c r="F16" s="23"/>
    </row>
    <row r="17" spans="3:5" x14ac:dyDescent="0.25">
      <c r="C17" s="28"/>
    </row>
    <row r="18" spans="3:5" x14ac:dyDescent="0.25">
      <c r="C18" s="75"/>
    </row>
    <row r="19" spans="3:5" x14ac:dyDescent="0.25">
      <c r="C19" s="75"/>
      <c r="E19" s="7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P14"/>
  <sheetViews>
    <sheetView workbookViewId="0">
      <pane ySplit="13" topLeftCell="A14" activePane="bottomLeft" state="frozen"/>
      <selection pane="bottomLeft" activeCell="A2" sqref="A2"/>
    </sheetView>
  </sheetViews>
  <sheetFormatPr defaultRowHeight="12.5" x14ac:dyDescent="0.25"/>
  <cols>
    <col min="1" max="1" width="30.54296875" customWidth="1"/>
    <col min="2" max="2" width="10.7265625" bestFit="1" customWidth="1"/>
    <col min="3" max="3" width="3" style="39" bestFit="1" customWidth="1"/>
    <col min="4" max="4" width="11.1796875" bestFit="1" customWidth="1"/>
    <col min="5" max="5" width="7.36328125" style="17" bestFit="1" customWidth="1"/>
    <col min="6" max="6" width="10.26953125" style="11" bestFit="1" customWidth="1"/>
    <col min="7" max="7" width="10.81640625" style="11" bestFit="1" customWidth="1"/>
    <col min="8" max="8" width="12.26953125" style="43" bestFit="1" customWidth="1"/>
    <col min="9" max="9" width="9.54296875" style="11" bestFit="1" customWidth="1"/>
    <col min="10" max="10" width="11.26953125" style="11" bestFit="1" customWidth="1"/>
    <col min="11" max="11" width="15.54296875" bestFit="1" customWidth="1"/>
  </cols>
  <sheetData>
    <row r="1" spans="1:16" ht="13" x14ac:dyDescent="0.3">
      <c r="A1" s="9" t="s">
        <v>42</v>
      </c>
    </row>
    <row r="2" spans="1:16" ht="13" x14ac:dyDescent="0.3">
      <c r="A2" s="173" t="s">
        <v>213</v>
      </c>
    </row>
    <row r="3" spans="1:16" x14ac:dyDescent="0.25">
      <c r="A3" s="36" t="s">
        <v>48</v>
      </c>
      <c r="B3" s="42">
        <f ca="1">TODAY()</f>
        <v>43271</v>
      </c>
      <c r="C3" s="40"/>
    </row>
    <row r="4" spans="1:16" x14ac:dyDescent="0.25">
      <c r="A4" s="36" t="s">
        <v>56</v>
      </c>
      <c r="B4" s="33">
        <v>0.06</v>
      </c>
      <c r="C4" s="40"/>
    </row>
    <row r="5" spans="1:16" x14ac:dyDescent="0.25">
      <c r="A5" s="5" t="s">
        <v>45</v>
      </c>
      <c r="B5" s="38">
        <v>100</v>
      </c>
      <c r="C5" s="41"/>
    </row>
    <row r="6" spans="1:16" x14ac:dyDescent="0.25">
      <c r="A6" s="23" t="s">
        <v>147</v>
      </c>
      <c r="B6" s="38">
        <v>0</v>
      </c>
      <c r="C6" s="41"/>
    </row>
    <row r="7" spans="1:16" x14ac:dyDescent="0.25">
      <c r="A7" s="5" t="s">
        <v>46</v>
      </c>
      <c r="B7" s="38">
        <v>2400</v>
      </c>
      <c r="C7" s="41"/>
      <c r="D7" s="28"/>
    </row>
    <row r="8" spans="1:16" x14ac:dyDescent="0.25">
      <c r="A8" s="23" t="s">
        <v>120</v>
      </c>
      <c r="B8" s="76">
        <v>-50</v>
      </c>
      <c r="C8" s="41"/>
    </row>
    <row r="9" spans="1:16" ht="13" x14ac:dyDescent="0.25">
      <c r="A9" s="35" t="s">
        <v>103</v>
      </c>
      <c r="B9" s="34">
        <f>B5+B6+B7+B8</f>
        <v>2450</v>
      </c>
      <c r="C9" s="41"/>
      <c r="D9" s="28"/>
    </row>
    <row r="10" spans="1:16" ht="13" x14ac:dyDescent="0.3">
      <c r="A10" s="23" t="s">
        <v>160</v>
      </c>
      <c r="B10" s="46">
        <f>B7*(B4/12)</f>
        <v>12</v>
      </c>
      <c r="C10" s="41"/>
      <c r="D10" s="28"/>
    </row>
    <row r="11" spans="1:16" ht="13" x14ac:dyDescent="0.25">
      <c r="A11" s="35"/>
      <c r="B11" s="34"/>
      <c r="C11" s="40"/>
    </row>
    <row r="12" spans="1:16" ht="13" x14ac:dyDescent="0.25">
      <c r="A12" s="35"/>
      <c r="B12" s="34"/>
      <c r="C12" s="40"/>
      <c r="F12" s="11" t="s">
        <v>58</v>
      </c>
      <c r="G12" s="3" t="s">
        <v>148</v>
      </c>
      <c r="H12" s="1" t="s">
        <v>49</v>
      </c>
      <c r="I12" s="4" t="s">
        <v>121</v>
      </c>
      <c r="K12" s="11" t="s">
        <v>60</v>
      </c>
    </row>
    <row r="13" spans="1:16" x14ac:dyDescent="0.25">
      <c r="A13" s="37"/>
      <c r="B13" s="34"/>
      <c r="C13" s="6" t="s">
        <v>47</v>
      </c>
      <c r="D13" s="6" t="s">
        <v>3</v>
      </c>
      <c r="E13" s="45" t="s">
        <v>57</v>
      </c>
      <c r="F13" s="27" t="s">
        <v>59</v>
      </c>
      <c r="G13" s="27" t="s">
        <v>59</v>
      </c>
      <c r="H13" s="27" t="s">
        <v>43</v>
      </c>
      <c r="I13" s="27" t="s">
        <v>122</v>
      </c>
      <c r="J13" s="27" t="s">
        <v>34</v>
      </c>
      <c r="K13" s="25" t="s">
        <v>44</v>
      </c>
      <c r="L13" s="6"/>
      <c r="M13" s="6"/>
      <c r="N13" s="6"/>
      <c r="O13" s="6"/>
      <c r="P13" s="25"/>
    </row>
    <row r="14" spans="1:16" x14ac:dyDescent="0.25">
      <c r="C14" s="39">
        <v>1</v>
      </c>
      <c r="D14" s="166">
        <v>43271</v>
      </c>
      <c r="E14" s="17">
        <v>0.06</v>
      </c>
      <c r="F14" s="11">
        <v>100</v>
      </c>
      <c r="G14" s="11">
        <v>0</v>
      </c>
      <c r="H14" s="43">
        <v>2400</v>
      </c>
      <c r="I14" s="11">
        <v>-50</v>
      </c>
      <c r="J14" s="11">
        <v>2450</v>
      </c>
      <c r="K14" s="164">
        <v>12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workbookViewId="0">
      <selection activeCell="A2" sqref="A2"/>
    </sheetView>
  </sheetViews>
  <sheetFormatPr defaultRowHeight="12.5" x14ac:dyDescent="0.25"/>
  <cols>
    <col min="1" max="1" width="34.453125" bestFit="1" customWidth="1"/>
    <col min="2" max="2" width="11.1796875" bestFit="1" customWidth="1"/>
    <col min="4" max="4" width="10.1796875" bestFit="1" customWidth="1"/>
    <col min="6" max="6" width="9.26953125" bestFit="1" customWidth="1"/>
    <col min="7" max="7" width="9" bestFit="1" customWidth="1"/>
    <col min="10" max="10" width="16" bestFit="1" customWidth="1"/>
  </cols>
  <sheetData>
    <row r="1" spans="1:12" ht="13" x14ac:dyDescent="0.3">
      <c r="A1" s="9" t="s">
        <v>175</v>
      </c>
    </row>
    <row r="2" spans="1:12" ht="13" x14ac:dyDescent="0.3">
      <c r="A2" s="173" t="s">
        <v>213</v>
      </c>
    </row>
    <row r="3" spans="1:12" x14ac:dyDescent="0.25">
      <c r="B3" s="8" t="s">
        <v>5</v>
      </c>
      <c r="C3" s="8" t="s">
        <v>4</v>
      </c>
      <c r="D3" s="8" t="s">
        <v>90</v>
      </c>
      <c r="E3" s="8" t="s">
        <v>6</v>
      </c>
      <c r="F3" s="15" t="s">
        <v>23</v>
      </c>
    </row>
    <row r="4" spans="1:12" ht="13" x14ac:dyDescent="0.3">
      <c r="A4" s="176" t="s">
        <v>173</v>
      </c>
      <c r="B4" s="172" t="s">
        <v>200</v>
      </c>
      <c r="C4" s="171">
        <v>43252</v>
      </c>
    </row>
    <row r="5" spans="1:12" x14ac:dyDescent="0.25">
      <c r="A5" s="23" t="s">
        <v>178</v>
      </c>
      <c r="B5" s="78">
        <v>1000</v>
      </c>
      <c r="C5" s="10">
        <v>6.8199999999999997E-2</v>
      </c>
      <c r="D5" s="78">
        <f>E5*4</f>
        <v>68.2</v>
      </c>
      <c r="E5" s="78">
        <f>B5*(C5/4)</f>
        <v>17.05</v>
      </c>
      <c r="F5" s="79">
        <f>D5/12</f>
        <v>5.6833333333333336</v>
      </c>
      <c r="H5" s="17"/>
      <c r="K5" s="28"/>
      <c r="L5" s="17"/>
    </row>
    <row r="6" spans="1:12" x14ac:dyDescent="0.25">
      <c r="A6" s="23" t="s">
        <v>179</v>
      </c>
      <c r="B6" s="78">
        <v>1000</v>
      </c>
      <c r="C6" s="10">
        <v>0.06</v>
      </c>
      <c r="D6" s="78">
        <f>E6*4</f>
        <v>60</v>
      </c>
      <c r="E6" s="78">
        <f>B6*(C6/4)</f>
        <v>15</v>
      </c>
      <c r="F6" s="79">
        <f t="shared" ref="F6:F9" si="0">D6/12</f>
        <v>5</v>
      </c>
      <c r="H6" s="17"/>
      <c r="K6" s="28"/>
      <c r="L6" s="17"/>
    </row>
    <row r="7" spans="1:12" x14ac:dyDescent="0.25">
      <c r="A7" s="23" t="s">
        <v>198</v>
      </c>
      <c r="B7" s="78">
        <v>1000</v>
      </c>
      <c r="C7" s="10">
        <v>7.2499999999999995E-2</v>
      </c>
      <c r="D7" s="78">
        <f>E7*4</f>
        <v>72.5</v>
      </c>
      <c r="E7" s="78">
        <f>B7*(C7/4)</f>
        <v>18.125</v>
      </c>
      <c r="F7" s="79">
        <f t="shared" si="0"/>
        <v>6.041666666666667</v>
      </c>
      <c r="H7" s="17"/>
      <c r="K7" s="28"/>
      <c r="L7" s="17"/>
    </row>
    <row r="8" spans="1:12" x14ac:dyDescent="0.25">
      <c r="A8" s="23" t="s">
        <v>183</v>
      </c>
      <c r="B8" s="78">
        <v>1000</v>
      </c>
      <c r="C8" s="10">
        <v>8.2500000000000004E-2</v>
      </c>
      <c r="D8" s="78">
        <f>E8*4</f>
        <v>82.5</v>
      </c>
      <c r="E8" s="78">
        <f>B8*(C8/4)</f>
        <v>20.625</v>
      </c>
      <c r="F8" s="79">
        <f t="shared" si="0"/>
        <v>6.875</v>
      </c>
      <c r="H8" s="17"/>
      <c r="K8" s="28"/>
      <c r="L8" s="17"/>
    </row>
    <row r="9" spans="1:12" x14ac:dyDescent="0.25">
      <c r="A9" s="23" t="s">
        <v>184</v>
      </c>
      <c r="B9" s="78">
        <v>1000</v>
      </c>
      <c r="C9" s="10">
        <v>5.6000000000000001E-2</v>
      </c>
      <c r="D9" s="78">
        <f>E9*4</f>
        <v>56</v>
      </c>
      <c r="E9" s="78">
        <f>B9*(C9/4)</f>
        <v>14</v>
      </c>
      <c r="F9" s="79">
        <f t="shared" si="0"/>
        <v>4.666666666666667</v>
      </c>
      <c r="H9" s="17"/>
      <c r="K9" s="28"/>
      <c r="L9" s="17"/>
    </row>
    <row r="10" spans="1:12" ht="13" x14ac:dyDescent="0.3">
      <c r="A10" s="29"/>
      <c r="B10" s="78"/>
      <c r="C10" s="80"/>
      <c r="D10" s="78"/>
      <c r="E10" s="78"/>
      <c r="H10" s="167"/>
    </row>
    <row r="11" spans="1:12" ht="13" x14ac:dyDescent="0.3">
      <c r="A11" s="176" t="s">
        <v>177</v>
      </c>
      <c r="B11" s="8" t="s">
        <v>5</v>
      </c>
      <c r="C11" s="8" t="s">
        <v>4</v>
      </c>
      <c r="D11" s="8" t="s">
        <v>90</v>
      </c>
      <c r="E11" s="8" t="s">
        <v>6</v>
      </c>
      <c r="F11" s="15" t="s">
        <v>23</v>
      </c>
    </row>
    <row r="12" spans="1:12" x14ac:dyDescent="0.25">
      <c r="A12" s="23" t="s">
        <v>205</v>
      </c>
      <c r="B12" s="78">
        <v>2000</v>
      </c>
      <c r="C12" s="10">
        <v>0.08</v>
      </c>
      <c r="D12" s="78">
        <f>E12*4</f>
        <v>160</v>
      </c>
      <c r="E12" s="78">
        <f>B12*(C12/4)</f>
        <v>40</v>
      </c>
      <c r="F12" s="79">
        <f t="shared" ref="F12" si="1">D12/12</f>
        <v>13.333333333333334</v>
      </c>
    </row>
    <row r="14" spans="1:12" ht="13" x14ac:dyDescent="0.3">
      <c r="A14" s="176" t="s">
        <v>185</v>
      </c>
      <c r="B14" s="8" t="s">
        <v>5</v>
      </c>
      <c r="C14" s="8" t="s">
        <v>4</v>
      </c>
      <c r="D14" s="8" t="s">
        <v>90</v>
      </c>
      <c r="E14" s="8" t="s">
        <v>6</v>
      </c>
      <c r="F14" s="15" t="s">
        <v>23</v>
      </c>
    </row>
    <row r="15" spans="1:12" x14ac:dyDescent="0.25">
      <c r="A15" s="23" t="s">
        <v>205</v>
      </c>
      <c r="B15" s="78">
        <v>1000</v>
      </c>
      <c r="C15" s="10">
        <v>7.4999999999999997E-2</v>
      </c>
      <c r="D15" s="78">
        <f>E15*4</f>
        <v>75</v>
      </c>
      <c r="E15" s="78">
        <f>B15*(C15/4)</f>
        <v>18.75</v>
      </c>
      <c r="F15" s="79">
        <f>D15/12</f>
        <v>6.25</v>
      </c>
    </row>
    <row r="16" spans="1:12" x14ac:dyDescent="0.25">
      <c r="A16" s="23" t="s">
        <v>208</v>
      </c>
      <c r="B16" s="78">
        <v>1000</v>
      </c>
      <c r="C16" s="10">
        <v>0.08</v>
      </c>
      <c r="D16" s="78">
        <f>E16*4</f>
        <v>80</v>
      </c>
      <c r="E16" s="78">
        <f>B16*(C16/4)</f>
        <v>20</v>
      </c>
      <c r="F16" s="79">
        <f t="shared" ref="F16" si="2">D16/12</f>
        <v>6.666666666666667</v>
      </c>
    </row>
    <row r="17" spans="1:6" x14ac:dyDescent="0.25">
      <c r="A17" s="23" t="s">
        <v>207</v>
      </c>
      <c r="B17" s="78">
        <v>1000</v>
      </c>
      <c r="C17" s="10">
        <v>8.5000000000000006E-2</v>
      </c>
      <c r="D17" s="78">
        <f>E17*4</f>
        <v>85</v>
      </c>
      <c r="E17" s="78">
        <f>B17*(C17/4)</f>
        <v>21.25</v>
      </c>
      <c r="F17" s="79">
        <f t="shared" ref="F17" si="3">D17/12</f>
        <v>7.083333333333333</v>
      </c>
    </row>
    <row r="18" spans="1:6" s="163" customFormat="1" x14ac:dyDescent="0.25">
      <c r="A18" s="23" t="s">
        <v>206</v>
      </c>
      <c r="B18" s="164">
        <v>1000</v>
      </c>
      <c r="C18" s="10">
        <v>7.0000000000000007E-2</v>
      </c>
      <c r="D18" s="164">
        <f>E18*4</f>
        <v>70</v>
      </c>
      <c r="E18" s="164">
        <f>B18*(C18/4)</f>
        <v>17.5</v>
      </c>
      <c r="F18" s="165">
        <f t="shared" ref="F18" si="4">D18/12</f>
        <v>5.833333333333333</v>
      </c>
    </row>
    <row r="20" spans="1:6" ht="13" x14ac:dyDescent="0.3">
      <c r="A20" s="29" t="s">
        <v>209</v>
      </c>
      <c r="B20" s="79">
        <f>B5+B6+B7+B8+B9+B15+B16+B12+B17+B18</f>
        <v>11000</v>
      </c>
      <c r="C20" s="10">
        <f>((B5/$B$20)*C5)+((B6/$B$20)*C6)+((B7/$B$20)*C7)+((B8/$B$20)*C8)+((B9/$B$20)*C9)+((B12/$B$20)*C12)+((B15/$B$20)*C15)+((B16/$B$20)*C16)+((B17/$B$20)*C17)+((B18/$B$20)*C18)</f>
        <v>7.3563636363636359E-2</v>
      </c>
      <c r="D20" s="79">
        <f>D5+D6+D7+D8+D9+D15+D167+D12+D16+D17+D18</f>
        <v>809.2</v>
      </c>
      <c r="E20" s="79">
        <f>E5+E6+E7+E8+E9+E15+E16+E12+E17+E18</f>
        <v>202.3</v>
      </c>
      <c r="F20" s="79">
        <f>F5+F6+F7+F8+F9+F15+F16+F12+F17+F18</f>
        <v>67.433333333333337</v>
      </c>
    </row>
  </sheetData>
  <hyperlinks>
    <hyperlink ref="A4" r:id="rId1" xr:uid="{F99F0AA6-1CB3-4D81-8E82-F7EB5223604A}"/>
    <hyperlink ref="A11" r:id="rId2" xr:uid="{950C4A92-DC6B-4380-9DE6-D65DCC8DA355}"/>
    <hyperlink ref="A14" r:id="rId3" xr:uid="{E466F910-4301-4A50-AEFE-879352136B6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8"/>
  <sheetViews>
    <sheetView zoomScale="70" zoomScaleNormal="70" workbookViewId="0">
      <pane xSplit="1" topLeftCell="B1" activePane="topRight" state="frozen"/>
      <selection pane="topRight" activeCell="B1" sqref="B1"/>
    </sheetView>
  </sheetViews>
  <sheetFormatPr defaultRowHeight="12.5" x14ac:dyDescent="0.25"/>
  <cols>
    <col min="1" max="1" width="12.81640625" style="110" customWidth="1"/>
    <col min="2" max="2" width="7.90625" style="110" bestFit="1" customWidth="1"/>
    <col min="3" max="3" width="8.08984375" style="110" bestFit="1" customWidth="1"/>
    <col min="4" max="4" width="8.26953125" style="110" bestFit="1" customWidth="1"/>
    <col min="5" max="5" width="8" style="110" bestFit="1" customWidth="1"/>
    <col min="6" max="6" width="8.26953125" style="110" bestFit="1" customWidth="1"/>
    <col min="7" max="7" width="11.1796875" style="110" bestFit="1" customWidth="1"/>
    <col min="8" max="15" width="8.6328125" style="110" bestFit="1" customWidth="1"/>
    <col min="16" max="16" width="10.90625" style="110" bestFit="1" customWidth="1"/>
    <col min="17" max="17" width="8.6328125" style="110" bestFit="1" customWidth="1"/>
    <col min="18" max="19" width="9.1796875" style="110" bestFit="1" customWidth="1"/>
    <col min="20" max="20" width="10.453125" style="110" bestFit="1" customWidth="1"/>
    <col min="21" max="21" width="10.1796875" style="110" bestFit="1" customWidth="1"/>
    <col min="22" max="16384" width="8.7265625" style="110"/>
  </cols>
  <sheetData>
    <row r="1" spans="1:22" ht="13" x14ac:dyDescent="0.3">
      <c r="B1" s="111" t="s">
        <v>86</v>
      </c>
      <c r="C1" s="111" t="s">
        <v>144</v>
      </c>
      <c r="D1" s="25" t="s">
        <v>186</v>
      </c>
      <c r="E1" s="111" t="s">
        <v>187</v>
      </c>
      <c r="F1" s="111" t="s">
        <v>140</v>
      </c>
      <c r="G1" s="111" t="s">
        <v>139</v>
      </c>
      <c r="H1" s="111" t="s">
        <v>11</v>
      </c>
      <c r="I1" s="111" t="s">
        <v>12</v>
      </c>
      <c r="J1" s="111" t="s">
        <v>13</v>
      </c>
      <c r="K1" s="111" t="s">
        <v>14</v>
      </c>
      <c r="L1" s="111" t="s">
        <v>15</v>
      </c>
      <c r="M1" s="111" t="s">
        <v>16</v>
      </c>
      <c r="N1" s="111" t="s">
        <v>17</v>
      </c>
      <c r="O1" s="112" t="s">
        <v>18</v>
      </c>
      <c r="P1" s="112" t="s">
        <v>19</v>
      </c>
      <c r="Q1" s="112" t="s">
        <v>20</v>
      </c>
      <c r="R1" s="111" t="s">
        <v>21</v>
      </c>
      <c r="S1" s="111" t="s">
        <v>22</v>
      </c>
      <c r="T1" s="112" t="s">
        <v>87</v>
      </c>
    </row>
    <row r="2" spans="1:22" x14ac:dyDescent="0.25">
      <c r="A2" s="110" t="s">
        <v>37</v>
      </c>
      <c r="B2" s="113">
        <v>2.52</v>
      </c>
      <c r="C2" s="113">
        <f>'Input Data'!E4</f>
        <v>2.92</v>
      </c>
      <c r="D2" s="114">
        <f>(C2-B2)/B2</f>
        <v>0.15873015873015869</v>
      </c>
      <c r="E2" s="115">
        <v>43221</v>
      </c>
      <c r="F2" s="116">
        <f>C2/4</f>
        <v>0.73</v>
      </c>
      <c r="G2" s="117">
        <f>'Input Data'!B4</f>
        <v>112</v>
      </c>
      <c r="H2" s="118"/>
      <c r="I2" s="118">
        <f>($F2*$G2)</f>
        <v>81.759999999999991</v>
      </c>
      <c r="J2" s="118"/>
      <c r="K2" s="118"/>
      <c r="L2" s="118">
        <f>($F2*$G2)</f>
        <v>81.759999999999991</v>
      </c>
      <c r="M2" s="118"/>
      <c r="N2" s="118"/>
      <c r="O2" s="118">
        <f>($F2*$G2)</f>
        <v>81.759999999999991</v>
      </c>
      <c r="P2" s="118"/>
      <c r="Q2" s="118"/>
      <c r="R2" s="118">
        <f>($F2*$G2)</f>
        <v>81.759999999999991</v>
      </c>
      <c r="S2" s="118"/>
      <c r="T2" s="119">
        <f>SUM(H2:S2)</f>
        <v>327.03999999999996</v>
      </c>
      <c r="V2" s="119"/>
    </row>
    <row r="3" spans="1:22" x14ac:dyDescent="0.25">
      <c r="A3" s="110" t="s">
        <v>38</v>
      </c>
      <c r="B3" s="113">
        <v>2.84</v>
      </c>
      <c r="C3" s="113">
        <f>'Input Data'!E5</f>
        <v>3.84</v>
      </c>
      <c r="D3" s="114">
        <f t="shared" ref="D3:D51" si="0">(C3-B3)/B3</f>
        <v>0.35211267605633806</v>
      </c>
      <c r="E3" s="120">
        <v>43146</v>
      </c>
      <c r="F3" s="116">
        <f>C3/4</f>
        <v>0.96</v>
      </c>
      <c r="G3" s="117">
        <f>'Input Data'!B5</f>
        <v>100</v>
      </c>
      <c r="H3" s="118"/>
      <c r="I3" s="118">
        <f>($F3*$G3)</f>
        <v>96</v>
      </c>
      <c r="K3" s="118"/>
      <c r="L3" s="118">
        <f>($F3*$G3)</f>
        <v>96</v>
      </c>
      <c r="N3" s="118"/>
      <c r="O3" s="118">
        <f>($F3*$G3)</f>
        <v>96</v>
      </c>
      <c r="Q3" s="118"/>
      <c r="R3" s="118">
        <f>($F3*$G3)</f>
        <v>96</v>
      </c>
      <c r="S3" s="118"/>
      <c r="T3" s="119">
        <f t="shared" ref="T3:T8" si="1">SUM(H3:S3)</f>
        <v>384</v>
      </c>
      <c r="V3" s="119"/>
    </row>
    <row r="4" spans="1:22" x14ac:dyDescent="0.25">
      <c r="A4" s="110" t="s">
        <v>30</v>
      </c>
      <c r="B4" s="113">
        <v>1.1200000000000001</v>
      </c>
      <c r="C4" s="113">
        <f>'Input Data'!E6</f>
        <v>1.1200000000000001</v>
      </c>
      <c r="D4" s="114">
        <f t="shared" si="0"/>
        <v>0</v>
      </c>
      <c r="E4" s="120">
        <v>43084</v>
      </c>
      <c r="F4" s="116">
        <f>C4/4</f>
        <v>0.28000000000000003</v>
      </c>
      <c r="G4" s="117">
        <f>'Input Data'!B6</f>
        <v>100</v>
      </c>
      <c r="H4" s="118"/>
      <c r="I4" s="118">
        <f>($F4*$G4)</f>
        <v>28.000000000000004</v>
      </c>
      <c r="J4" s="118"/>
      <c r="K4" s="118"/>
      <c r="L4" s="118">
        <f>($F4*$G4)</f>
        <v>28.000000000000004</v>
      </c>
      <c r="M4" s="121"/>
      <c r="N4" s="121"/>
      <c r="O4" s="118">
        <f>($F4*$G4)</f>
        <v>28.000000000000004</v>
      </c>
      <c r="P4" s="118"/>
      <c r="Q4" s="118"/>
      <c r="R4" s="118">
        <f>($F4*$G4)</f>
        <v>28.000000000000004</v>
      </c>
      <c r="S4" s="118"/>
      <c r="T4" s="119">
        <f t="shared" si="1"/>
        <v>112.00000000000001</v>
      </c>
      <c r="V4" s="119"/>
    </row>
    <row r="5" spans="1:22" x14ac:dyDescent="0.25">
      <c r="A5" s="122" t="s">
        <v>110</v>
      </c>
      <c r="B5" s="113">
        <v>2.66</v>
      </c>
      <c r="C5" s="113">
        <f>'Input Data'!E7</f>
        <v>0</v>
      </c>
      <c r="D5" s="114">
        <f t="shared" si="0"/>
        <v>-1</v>
      </c>
      <c r="E5" s="160">
        <v>43025</v>
      </c>
      <c r="F5" s="116">
        <f>C5/2</f>
        <v>0</v>
      </c>
      <c r="G5" s="117">
        <f>'Input Data'!B7</f>
        <v>0</v>
      </c>
      <c r="H5" s="118"/>
      <c r="I5" s="118"/>
      <c r="J5" s="118"/>
      <c r="K5" s="118"/>
      <c r="L5" s="118">
        <f>($F5*$G5)</f>
        <v>0</v>
      </c>
      <c r="M5" s="121"/>
      <c r="N5" s="121"/>
      <c r="O5" s="118"/>
      <c r="P5" s="118"/>
      <c r="Q5" s="118"/>
      <c r="R5" s="118">
        <f>($F5*$G5)</f>
        <v>0</v>
      </c>
      <c r="S5" s="118"/>
      <c r="T5" s="119">
        <f t="shared" si="1"/>
        <v>0</v>
      </c>
      <c r="V5" s="119"/>
    </row>
    <row r="6" spans="1:22" x14ac:dyDescent="0.25">
      <c r="A6" s="122" t="s">
        <v>166</v>
      </c>
      <c r="B6" s="113">
        <v>1.28</v>
      </c>
      <c r="C6" s="113">
        <f>'Input Data'!E8</f>
        <v>0</v>
      </c>
      <c r="D6" s="114">
        <f>(C6-B6)/B6</f>
        <v>-1</v>
      </c>
      <c r="E6" s="124">
        <v>43137</v>
      </c>
      <c r="F6" s="116">
        <f>C6/4</f>
        <v>0</v>
      </c>
      <c r="G6" s="117">
        <f>'Input Data'!B8</f>
        <v>0</v>
      </c>
      <c r="H6" s="118"/>
      <c r="I6" s="118"/>
      <c r="J6" s="118">
        <f>($F6*$G6)</f>
        <v>0</v>
      </c>
      <c r="K6" s="118"/>
      <c r="L6" s="118"/>
      <c r="M6" s="118">
        <f>($F6*$G6)</f>
        <v>0</v>
      </c>
      <c r="N6" s="121"/>
      <c r="O6" s="118"/>
      <c r="P6" s="118">
        <f>($F6*$G6)</f>
        <v>0</v>
      </c>
      <c r="Q6" s="118"/>
      <c r="R6" s="118"/>
      <c r="S6" s="118">
        <f>($F6*$G6)</f>
        <v>0</v>
      </c>
      <c r="T6" s="119">
        <f t="shared" si="1"/>
        <v>0</v>
      </c>
      <c r="V6" s="119"/>
    </row>
    <row r="7" spans="1:22" x14ac:dyDescent="0.25">
      <c r="A7" s="110" t="s">
        <v>26</v>
      </c>
      <c r="B7" s="113">
        <v>0.48</v>
      </c>
      <c r="C7" s="113">
        <f>'Input Data'!E9</f>
        <v>0</v>
      </c>
      <c r="D7" s="114">
        <f t="shared" si="0"/>
        <v>-1</v>
      </c>
      <c r="E7" s="125">
        <v>42916</v>
      </c>
      <c r="F7" s="116">
        <f>C7/4</f>
        <v>0</v>
      </c>
      <c r="G7" s="117">
        <f>'Input Data'!B9</f>
        <v>0</v>
      </c>
      <c r="H7" s="118"/>
      <c r="I7" s="118"/>
      <c r="K7" s="118">
        <f>($F7*$G7)</f>
        <v>0</v>
      </c>
      <c r="L7" s="118"/>
      <c r="N7" s="118">
        <f>($F7*$G7)</f>
        <v>0</v>
      </c>
      <c r="O7" s="118"/>
      <c r="Q7" s="118">
        <f>($F7*$G7)</f>
        <v>0</v>
      </c>
      <c r="R7" s="118"/>
      <c r="S7" s="118">
        <f>($F7*$G7)</f>
        <v>0</v>
      </c>
      <c r="T7" s="119">
        <f t="shared" si="1"/>
        <v>0</v>
      </c>
      <c r="V7" s="119"/>
    </row>
    <row r="8" spans="1:22" x14ac:dyDescent="0.25">
      <c r="A8" s="122" t="s">
        <v>163</v>
      </c>
      <c r="B8" s="113">
        <v>0.92</v>
      </c>
      <c r="C8" s="113">
        <f>'Input Data'!E10</f>
        <v>0</v>
      </c>
      <c r="D8" s="114">
        <f t="shared" si="0"/>
        <v>-1</v>
      </c>
      <c r="E8" s="120">
        <v>43081</v>
      </c>
      <c r="F8" s="116">
        <f>C8/4</f>
        <v>0</v>
      </c>
      <c r="G8" s="117">
        <f>'Input Data'!B10</f>
        <v>0</v>
      </c>
      <c r="H8" s="118">
        <f>($F8*$G8)</f>
        <v>0</v>
      </c>
      <c r="I8" s="118"/>
      <c r="K8" s="118">
        <f>($F8*$G8)</f>
        <v>0</v>
      </c>
      <c r="L8" s="118"/>
      <c r="N8" s="118">
        <f>($F8*$G8)</f>
        <v>0</v>
      </c>
      <c r="O8" s="118"/>
      <c r="Q8" s="118">
        <f>($F8*$G8)</f>
        <v>0</v>
      </c>
      <c r="R8" s="118"/>
      <c r="S8" s="118"/>
      <c r="T8" s="119">
        <f t="shared" si="1"/>
        <v>0</v>
      </c>
      <c r="V8" s="119"/>
    </row>
    <row r="9" spans="1:22" x14ac:dyDescent="0.25">
      <c r="A9" s="110" t="s">
        <v>100</v>
      </c>
      <c r="B9" s="126">
        <v>0</v>
      </c>
      <c r="C9" s="126">
        <f>'Input Data'!E11</f>
        <v>0</v>
      </c>
      <c r="D9" s="127">
        <v>0</v>
      </c>
      <c r="E9" s="128" t="s">
        <v>101</v>
      </c>
      <c r="F9" s="129"/>
      <c r="G9" s="130">
        <f>'Input Data'!B11</f>
        <v>0</v>
      </c>
      <c r="H9" s="131"/>
      <c r="I9" s="131"/>
      <c r="J9" s="132"/>
      <c r="K9" s="131"/>
      <c r="L9" s="131"/>
      <c r="M9" s="132"/>
      <c r="N9" s="131"/>
      <c r="O9" s="131"/>
      <c r="P9" s="132"/>
      <c r="Q9" s="131"/>
      <c r="R9" s="131"/>
      <c r="S9" s="132"/>
      <c r="T9" s="133"/>
      <c r="V9" s="119"/>
    </row>
    <row r="10" spans="1:22" x14ac:dyDescent="0.25">
      <c r="A10" s="110" t="s">
        <v>180</v>
      </c>
      <c r="B10" s="134">
        <v>1.85</v>
      </c>
      <c r="C10" s="113">
        <f>'Input Data'!E12</f>
        <v>0</v>
      </c>
      <c r="D10" s="114">
        <f t="shared" si="0"/>
        <v>-1</v>
      </c>
      <c r="E10" s="120">
        <v>43229</v>
      </c>
      <c r="F10" s="116">
        <f>C10/4</f>
        <v>0</v>
      </c>
      <c r="G10" s="117">
        <f>'Input Data'!B12</f>
        <v>0</v>
      </c>
      <c r="H10" s="118">
        <f>($F10*$G10)</f>
        <v>0</v>
      </c>
      <c r="I10" s="135"/>
      <c r="J10" s="136"/>
      <c r="K10" s="118">
        <f>($F10*$G10)</f>
        <v>0</v>
      </c>
      <c r="L10" s="135"/>
      <c r="M10" s="136"/>
      <c r="N10" s="118">
        <f>($F10*$G10)</f>
        <v>0</v>
      </c>
      <c r="O10" s="135"/>
      <c r="P10" s="136"/>
      <c r="Q10" s="118">
        <f>($F10*$G10)</f>
        <v>0</v>
      </c>
      <c r="R10" s="135"/>
      <c r="S10" s="136"/>
      <c r="T10" s="119">
        <f t="shared" ref="T10:T51" si="2">SUM(H10:S10)</f>
        <v>0</v>
      </c>
      <c r="U10" s="136"/>
      <c r="V10" s="119"/>
    </row>
    <row r="11" spans="1:22" x14ac:dyDescent="0.25">
      <c r="A11" s="110" t="s">
        <v>40</v>
      </c>
      <c r="B11" s="113">
        <v>3.36</v>
      </c>
      <c r="C11" s="113">
        <f>'Input Data'!E13</f>
        <v>0</v>
      </c>
      <c r="D11" s="114">
        <f t="shared" si="0"/>
        <v>-1</v>
      </c>
      <c r="E11" s="120">
        <v>43144</v>
      </c>
      <c r="F11" s="116">
        <f>C11/4</f>
        <v>0</v>
      </c>
      <c r="G11" s="117">
        <f>'Input Data'!B13</f>
        <v>0</v>
      </c>
      <c r="H11" s="118"/>
      <c r="I11" s="118">
        <f>($F11*$G11)</f>
        <v>0</v>
      </c>
      <c r="J11" s="118"/>
      <c r="K11" s="118"/>
      <c r="L11" s="118">
        <f>($F11*$G11)</f>
        <v>0</v>
      </c>
      <c r="M11" s="118"/>
      <c r="N11" s="118"/>
      <c r="O11" s="118">
        <f>($F11*$G11)</f>
        <v>0</v>
      </c>
      <c r="P11" s="118"/>
      <c r="Q11" s="118"/>
      <c r="R11" s="118">
        <f>($F11*$G11)</f>
        <v>0</v>
      </c>
      <c r="S11" s="118"/>
      <c r="T11" s="119">
        <f t="shared" si="2"/>
        <v>0</v>
      </c>
      <c r="V11" s="119"/>
    </row>
    <row r="12" spans="1:22" x14ac:dyDescent="0.25">
      <c r="A12" s="110" t="s">
        <v>182</v>
      </c>
      <c r="B12" s="113">
        <v>2</v>
      </c>
      <c r="C12" s="113">
        <f>'Input Data'!E14</f>
        <v>0</v>
      </c>
      <c r="D12" s="114">
        <f t="shared" ref="D12" si="3">(C12-B12)/B12</f>
        <v>-1</v>
      </c>
      <c r="E12" s="120">
        <v>43214</v>
      </c>
      <c r="F12" s="116">
        <f>C12/4</f>
        <v>0</v>
      </c>
      <c r="G12" s="117">
        <f>'Input Data'!B14</f>
        <v>0</v>
      </c>
      <c r="H12" s="118"/>
      <c r="I12" s="118">
        <f>($F12*$G12)</f>
        <v>0</v>
      </c>
      <c r="J12" s="118"/>
      <c r="K12" s="118"/>
      <c r="L12" s="118">
        <f>($F12*$G12)</f>
        <v>0</v>
      </c>
      <c r="M12" s="118"/>
      <c r="N12" s="118"/>
      <c r="O12" s="118">
        <f>($F12*$G12)</f>
        <v>0</v>
      </c>
      <c r="P12" s="118"/>
      <c r="Q12" s="118"/>
      <c r="R12" s="118">
        <f>($F12*$G12)</f>
        <v>0</v>
      </c>
      <c r="S12" s="118"/>
      <c r="T12" s="119">
        <f t="shared" si="2"/>
        <v>0</v>
      </c>
      <c r="V12" s="119"/>
    </row>
    <row r="13" spans="1:22" x14ac:dyDescent="0.25">
      <c r="A13" s="110" t="s">
        <v>65</v>
      </c>
      <c r="B13" s="113">
        <v>0.8</v>
      </c>
      <c r="C13" s="113">
        <f>'Input Data'!E15</f>
        <v>0</v>
      </c>
      <c r="D13" s="114">
        <f t="shared" si="0"/>
        <v>-1</v>
      </c>
      <c r="E13" s="125">
        <v>43143</v>
      </c>
      <c r="F13" s="116">
        <f>C13/4</f>
        <v>0</v>
      </c>
      <c r="G13" s="117">
        <f>'Input Data'!B15</f>
        <v>0</v>
      </c>
      <c r="H13" s="118"/>
      <c r="J13" s="118">
        <f>($F13*$G13)</f>
        <v>0</v>
      </c>
      <c r="K13" s="118"/>
      <c r="M13" s="118">
        <f>($F13*$G13)</f>
        <v>0</v>
      </c>
      <c r="N13" s="118"/>
      <c r="P13" s="118">
        <f>($F13*$G13)</f>
        <v>0</v>
      </c>
      <c r="Q13" s="118"/>
      <c r="S13" s="118">
        <f>($F13*$G13)</f>
        <v>0</v>
      </c>
      <c r="T13" s="119">
        <f t="shared" si="2"/>
        <v>0</v>
      </c>
      <c r="V13" s="119"/>
    </row>
    <row r="14" spans="1:22" x14ac:dyDescent="0.25">
      <c r="A14" s="110" t="s">
        <v>9</v>
      </c>
      <c r="B14" s="113">
        <v>4.32</v>
      </c>
      <c r="C14" s="113">
        <f>'Input Data'!E16</f>
        <v>0</v>
      </c>
      <c r="D14" s="114">
        <f t="shared" si="0"/>
        <v>-1</v>
      </c>
      <c r="E14" s="169">
        <v>43131</v>
      </c>
      <c r="F14" s="116">
        <f>C14/4</f>
        <v>0</v>
      </c>
      <c r="G14" s="117">
        <f>'Input Data'!B16</f>
        <v>0</v>
      </c>
      <c r="H14" s="118"/>
      <c r="I14" s="118"/>
      <c r="J14" s="118">
        <f>($F14*$G14)</f>
        <v>0</v>
      </c>
      <c r="K14" s="118"/>
      <c r="L14" s="118"/>
      <c r="M14" s="118">
        <f>($F14*$G14)</f>
        <v>0</v>
      </c>
      <c r="N14" s="118"/>
      <c r="O14" s="118"/>
      <c r="P14" s="118">
        <f>($F14*$G14)</f>
        <v>0</v>
      </c>
      <c r="Q14" s="118"/>
      <c r="R14" s="118"/>
      <c r="S14" s="118">
        <f>($F14*$G14)</f>
        <v>0</v>
      </c>
      <c r="T14" s="119">
        <f t="shared" si="2"/>
        <v>0</v>
      </c>
      <c r="V14" s="119"/>
    </row>
    <row r="15" spans="1:22" x14ac:dyDescent="0.25">
      <c r="A15" s="110" t="s">
        <v>145</v>
      </c>
      <c r="B15" s="113">
        <v>0.72</v>
      </c>
      <c r="C15" s="113">
        <f>'Input Data'!E17</f>
        <v>0</v>
      </c>
      <c r="D15" s="114">
        <f t="shared" si="0"/>
        <v>-1</v>
      </c>
      <c r="E15" s="125">
        <v>42944</v>
      </c>
      <c r="F15" s="116">
        <f t="shared" ref="F15:F28" si="4">C15/4</f>
        <v>0</v>
      </c>
      <c r="G15" s="117">
        <f>'Input Data'!B17</f>
        <v>0</v>
      </c>
      <c r="H15" s="118"/>
      <c r="I15" s="118"/>
      <c r="J15" s="118">
        <f>($F15*$G15)</f>
        <v>0</v>
      </c>
      <c r="K15" s="118"/>
      <c r="L15" s="118"/>
      <c r="M15" s="118"/>
      <c r="N15" s="118">
        <f>($F15*$G15)</f>
        <v>0</v>
      </c>
      <c r="O15" s="118"/>
      <c r="P15" s="118">
        <f>($F15*$G15)</f>
        <v>0</v>
      </c>
      <c r="Q15" s="118"/>
      <c r="R15" s="118"/>
      <c r="S15" s="118">
        <f>($F15*$G15)</f>
        <v>0</v>
      </c>
      <c r="T15" s="119">
        <f t="shared" si="2"/>
        <v>0</v>
      </c>
      <c r="V15" s="119"/>
    </row>
    <row r="16" spans="1:22" x14ac:dyDescent="0.25">
      <c r="A16" s="110" t="s">
        <v>97</v>
      </c>
      <c r="B16" s="113">
        <v>1.68</v>
      </c>
      <c r="C16" s="113">
        <f>'Input Data'!E18</f>
        <v>0</v>
      </c>
      <c r="D16" s="114">
        <f>(C16-B16)/B16</f>
        <v>-1</v>
      </c>
      <c r="E16" s="125">
        <v>43068</v>
      </c>
      <c r="F16" s="116">
        <f>C16/2</f>
        <v>0</v>
      </c>
      <c r="G16" s="117">
        <f>'Input Data'!B18</f>
        <v>0</v>
      </c>
      <c r="H16" s="118">
        <f>($F16*$G16)</f>
        <v>0</v>
      </c>
      <c r="I16" s="118"/>
      <c r="J16" s="118"/>
      <c r="K16" s="118"/>
      <c r="L16" s="118"/>
      <c r="M16" s="118"/>
      <c r="N16" s="118">
        <f>($F16*$G16)</f>
        <v>0</v>
      </c>
      <c r="O16" s="118"/>
      <c r="P16" s="118"/>
      <c r="Q16" s="118"/>
      <c r="R16" s="118"/>
      <c r="S16" s="118"/>
      <c r="T16" s="119">
        <f t="shared" si="2"/>
        <v>0</v>
      </c>
      <c r="V16" s="119"/>
    </row>
    <row r="17" spans="1:22" x14ac:dyDescent="0.25">
      <c r="A17" s="122" t="s">
        <v>129</v>
      </c>
      <c r="B17" s="113">
        <v>1.88</v>
      </c>
      <c r="C17" s="113">
        <f>'Input Data'!E19</f>
        <v>0</v>
      </c>
      <c r="D17" s="114">
        <f t="shared" si="0"/>
        <v>-1</v>
      </c>
      <c r="E17" s="125">
        <v>42975</v>
      </c>
      <c r="F17" s="116">
        <f t="shared" si="4"/>
        <v>0</v>
      </c>
      <c r="G17" s="117">
        <f>'Input Data'!B19</f>
        <v>0</v>
      </c>
      <c r="H17" s="118"/>
      <c r="I17" s="118"/>
      <c r="J17" s="118">
        <f>($F17*$G17)</f>
        <v>0</v>
      </c>
      <c r="K17" s="118"/>
      <c r="L17" s="118"/>
      <c r="M17" s="118">
        <f>($F17*$G17)</f>
        <v>0</v>
      </c>
      <c r="N17" s="118"/>
      <c r="O17" s="118"/>
      <c r="P17" s="118">
        <f>($F17*$G17)</f>
        <v>0</v>
      </c>
      <c r="Q17" s="118"/>
      <c r="R17" s="118"/>
      <c r="S17" s="118">
        <f>($F17*$G17)</f>
        <v>0</v>
      </c>
      <c r="T17" s="119">
        <f t="shared" si="2"/>
        <v>0</v>
      </c>
      <c r="V17" s="119"/>
    </row>
    <row r="18" spans="1:22" x14ac:dyDescent="0.25">
      <c r="A18" s="110" t="s">
        <v>29</v>
      </c>
      <c r="B18" s="113">
        <v>1.94</v>
      </c>
      <c r="C18" s="113">
        <f>'Input Data'!E20</f>
        <v>0</v>
      </c>
      <c r="D18" s="114">
        <f t="shared" si="0"/>
        <v>-1</v>
      </c>
      <c r="E18" s="125">
        <v>43046</v>
      </c>
      <c r="F18" s="116">
        <f t="shared" si="4"/>
        <v>0</v>
      </c>
      <c r="G18" s="117">
        <f>'Input Data'!B20</f>
        <v>0</v>
      </c>
      <c r="H18" s="118"/>
      <c r="I18" s="118"/>
      <c r="J18" s="118">
        <f>($F18*$G18)</f>
        <v>0</v>
      </c>
      <c r="K18" s="118"/>
      <c r="L18" s="118"/>
      <c r="M18" s="118">
        <f>($F18*$G18)</f>
        <v>0</v>
      </c>
      <c r="N18" s="118"/>
      <c r="O18" s="118"/>
      <c r="P18" s="118">
        <f>($F18*$G18)</f>
        <v>0</v>
      </c>
      <c r="Q18" s="118"/>
      <c r="R18" s="118"/>
      <c r="S18" s="118">
        <f>($F18*$G18)</f>
        <v>0</v>
      </c>
      <c r="T18" s="119">
        <f t="shared" si="2"/>
        <v>0</v>
      </c>
      <c r="V18" s="119"/>
    </row>
    <row r="19" spans="1:22" x14ac:dyDescent="0.25">
      <c r="A19" s="110" t="s">
        <v>171</v>
      </c>
      <c r="B19" s="113">
        <v>0.68</v>
      </c>
      <c r="C19" s="113">
        <f>'Input Data'!E21</f>
        <v>0</v>
      </c>
      <c r="D19" s="114">
        <f t="shared" ref="D19" si="5">(C19-B19)/B19</f>
        <v>-1</v>
      </c>
      <c r="E19" s="125">
        <v>43244</v>
      </c>
      <c r="F19" s="116">
        <f t="shared" si="4"/>
        <v>0</v>
      </c>
      <c r="G19" s="117">
        <f>'Input Data'!B21</f>
        <v>0</v>
      </c>
      <c r="H19" s="118"/>
      <c r="I19" s="118"/>
      <c r="J19" s="118">
        <f>($F19*$G19)</f>
        <v>0</v>
      </c>
      <c r="K19" s="118"/>
      <c r="L19" s="118"/>
      <c r="M19" s="118">
        <f>($F19*$G19)</f>
        <v>0</v>
      </c>
      <c r="N19" s="118"/>
      <c r="O19" s="118"/>
      <c r="P19" s="118">
        <f>($F19*$G19)</f>
        <v>0</v>
      </c>
      <c r="Q19" s="118"/>
      <c r="R19" s="118"/>
      <c r="S19" s="118">
        <f>($F19*$G19)</f>
        <v>0</v>
      </c>
      <c r="T19" s="119">
        <f t="shared" si="2"/>
        <v>0</v>
      </c>
      <c r="V19" s="119"/>
    </row>
    <row r="20" spans="1:22" x14ac:dyDescent="0.25">
      <c r="A20" s="122" t="s">
        <v>94</v>
      </c>
      <c r="B20" s="113">
        <v>1.96</v>
      </c>
      <c r="C20" s="113">
        <f>'Input Data'!E22</f>
        <v>0</v>
      </c>
      <c r="D20" s="114">
        <f t="shared" si="0"/>
        <v>-1</v>
      </c>
      <c r="E20" s="125">
        <v>42914</v>
      </c>
      <c r="F20" s="116">
        <f t="shared" si="4"/>
        <v>0</v>
      </c>
      <c r="G20" s="117">
        <f>'Input Data'!B22</f>
        <v>0</v>
      </c>
      <c r="H20" s="118"/>
      <c r="I20" s="118">
        <f>($F20*$G20)</f>
        <v>0</v>
      </c>
      <c r="J20" s="118"/>
      <c r="K20" s="118"/>
      <c r="L20" s="118">
        <f>($F20*$G20)</f>
        <v>0</v>
      </c>
      <c r="M20" s="118"/>
      <c r="N20" s="118"/>
      <c r="O20" s="118">
        <f>($F20*$G20)</f>
        <v>0</v>
      </c>
      <c r="P20" s="118"/>
      <c r="Q20" s="118"/>
      <c r="R20" s="118">
        <f>($F20*$G20)</f>
        <v>0</v>
      </c>
      <c r="S20" s="118"/>
      <c r="T20" s="119">
        <f t="shared" si="2"/>
        <v>0</v>
      </c>
      <c r="V20" s="119"/>
    </row>
    <row r="21" spans="1:22" x14ac:dyDescent="0.25">
      <c r="A21" s="122" t="s">
        <v>153</v>
      </c>
      <c r="B21" s="113">
        <v>0.92</v>
      </c>
      <c r="C21" s="113">
        <f>'Input Data'!E23</f>
        <v>0</v>
      </c>
      <c r="D21" s="114">
        <f t="shared" si="0"/>
        <v>-1</v>
      </c>
      <c r="E21" s="160">
        <v>43160</v>
      </c>
      <c r="F21" s="116">
        <f t="shared" si="4"/>
        <v>0</v>
      </c>
      <c r="G21" s="117">
        <f>'Input Data'!B23</f>
        <v>0</v>
      </c>
      <c r="H21" s="118"/>
      <c r="I21" s="118">
        <f>($F21*$G21)</f>
        <v>0</v>
      </c>
      <c r="J21" s="118"/>
      <c r="K21" s="118">
        <f>($F21*$G21)</f>
        <v>0</v>
      </c>
      <c r="L21" s="118"/>
      <c r="M21" s="118"/>
      <c r="N21" s="118">
        <f>($F21*$G21)</f>
        <v>0</v>
      </c>
      <c r="O21" s="118"/>
      <c r="P21" s="118"/>
      <c r="Q21" s="118">
        <f>($F21*$G21)</f>
        <v>0</v>
      </c>
      <c r="R21" s="118"/>
      <c r="S21" s="118"/>
      <c r="T21" s="119">
        <f t="shared" si="2"/>
        <v>0</v>
      </c>
      <c r="V21" s="119"/>
    </row>
    <row r="22" spans="1:22" x14ac:dyDescent="0.25">
      <c r="A22" s="122" t="s">
        <v>98</v>
      </c>
      <c r="B22" s="113">
        <v>2.2799999999999998</v>
      </c>
      <c r="C22" s="113">
        <f>'Input Data'!E24</f>
        <v>0</v>
      </c>
      <c r="D22" s="114">
        <f t="shared" si="0"/>
        <v>-1</v>
      </c>
      <c r="E22" s="125">
        <v>43138</v>
      </c>
      <c r="F22" s="116">
        <f>C22/4</f>
        <v>0</v>
      </c>
      <c r="G22" s="117">
        <f>'Input Data'!B24</f>
        <v>0</v>
      </c>
      <c r="H22" s="118"/>
      <c r="I22" s="118">
        <f>($F22*$G22)</f>
        <v>0</v>
      </c>
      <c r="J22" s="118"/>
      <c r="K22" s="118"/>
      <c r="L22" s="118">
        <f>($F22*$G22)</f>
        <v>0</v>
      </c>
      <c r="M22" s="118"/>
      <c r="N22" s="118"/>
      <c r="O22" s="118">
        <f>($F22*$G22)</f>
        <v>0</v>
      </c>
      <c r="P22" s="118"/>
      <c r="Q22" s="118"/>
      <c r="R22" s="118">
        <f>($F22*$G22)</f>
        <v>0</v>
      </c>
      <c r="S22" s="118"/>
      <c r="T22" s="119">
        <f t="shared" si="2"/>
        <v>0</v>
      </c>
      <c r="V22" s="119"/>
    </row>
    <row r="23" spans="1:22" x14ac:dyDescent="0.25">
      <c r="A23" s="110" t="s">
        <v>67</v>
      </c>
      <c r="B23" s="113">
        <v>1.48</v>
      </c>
      <c r="C23" s="113">
        <f>'Input Data'!E25</f>
        <v>0</v>
      </c>
      <c r="D23" s="114">
        <f t="shared" si="0"/>
        <v>-1</v>
      </c>
      <c r="E23" s="161">
        <v>42685</v>
      </c>
      <c r="F23" s="116">
        <f t="shared" si="4"/>
        <v>0</v>
      </c>
      <c r="G23" s="117">
        <f>'Input Data'!B25</f>
        <v>0</v>
      </c>
      <c r="H23" s="118"/>
      <c r="I23" s="118">
        <f>($F23*$G23)</f>
        <v>0</v>
      </c>
      <c r="J23" s="118"/>
      <c r="K23" s="118"/>
      <c r="L23" s="118">
        <f>($F23*$G23)</f>
        <v>0</v>
      </c>
      <c r="M23" s="118"/>
      <c r="N23" s="118"/>
      <c r="O23" s="118">
        <f>($F23*$G23)</f>
        <v>0</v>
      </c>
      <c r="P23" s="118"/>
      <c r="Q23" s="118"/>
      <c r="R23" s="118">
        <f>($F23*$G23)</f>
        <v>0</v>
      </c>
      <c r="S23" s="118"/>
      <c r="T23" s="119">
        <f t="shared" si="2"/>
        <v>0</v>
      </c>
      <c r="U23" s="119"/>
      <c r="V23" s="119"/>
    </row>
    <row r="24" spans="1:22" x14ac:dyDescent="0.25">
      <c r="A24" s="122" t="s">
        <v>125</v>
      </c>
      <c r="B24" s="113">
        <v>2.8</v>
      </c>
      <c r="C24" s="113">
        <f>'Input Data'!E26</f>
        <v>0</v>
      </c>
      <c r="D24" s="114">
        <f t="shared" si="0"/>
        <v>-1</v>
      </c>
      <c r="E24" s="123">
        <v>42524</v>
      </c>
      <c r="F24" s="116">
        <f t="shared" si="4"/>
        <v>0</v>
      </c>
      <c r="G24" s="117">
        <f>'Input Data'!B26</f>
        <v>0</v>
      </c>
      <c r="H24" s="118"/>
      <c r="I24" s="118"/>
      <c r="J24" s="118">
        <f>($F24*$G24)</f>
        <v>0</v>
      </c>
      <c r="K24" s="118"/>
      <c r="L24" s="118"/>
      <c r="M24" s="118">
        <f>($F24*$G24)</f>
        <v>0</v>
      </c>
      <c r="N24" s="118"/>
      <c r="O24" s="118"/>
      <c r="P24" s="118">
        <f>($F24*$G24)</f>
        <v>0</v>
      </c>
      <c r="Q24" s="118"/>
      <c r="R24" s="118"/>
      <c r="S24" s="118">
        <f>($F24*$G24)</f>
        <v>0</v>
      </c>
      <c r="T24" s="119">
        <f t="shared" si="2"/>
        <v>0</v>
      </c>
      <c r="V24" s="119"/>
    </row>
    <row r="25" spans="1:22" x14ac:dyDescent="0.25">
      <c r="A25" s="122" t="s">
        <v>126</v>
      </c>
      <c r="B25" s="113">
        <v>6</v>
      </c>
      <c r="C25" s="113">
        <f>'Input Data'!E27</f>
        <v>0</v>
      </c>
      <c r="D25" s="114">
        <f t="shared" si="0"/>
        <v>-1</v>
      </c>
      <c r="E25" s="120">
        <v>43214</v>
      </c>
      <c r="F25" s="116">
        <f t="shared" si="4"/>
        <v>0</v>
      </c>
      <c r="G25" s="117">
        <f>'Input Data'!B27</f>
        <v>0</v>
      </c>
      <c r="H25" s="118"/>
      <c r="I25" s="118"/>
      <c r="J25" s="118">
        <f>($F25*$G25)</f>
        <v>0</v>
      </c>
      <c r="K25" s="118"/>
      <c r="L25" s="118"/>
      <c r="M25" s="118">
        <f>($F25*$G25)</f>
        <v>0</v>
      </c>
      <c r="N25" s="118"/>
      <c r="O25" s="118"/>
      <c r="P25" s="118">
        <f>($F25*$G25)</f>
        <v>0</v>
      </c>
      <c r="Q25" s="118"/>
      <c r="R25" s="118"/>
      <c r="S25" s="118">
        <f>($F25*$G25)</f>
        <v>0</v>
      </c>
      <c r="T25" s="119">
        <f t="shared" si="2"/>
        <v>0</v>
      </c>
      <c r="V25" s="119"/>
    </row>
    <row r="26" spans="1:22" x14ac:dyDescent="0.25">
      <c r="A26" s="122" t="s">
        <v>133</v>
      </c>
      <c r="B26" s="113">
        <v>3.36</v>
      </c>
      <c r="C26" s="113">
        <f>'Input Data'!E28</f>
        <v>0</v>
      </c>
      <c r="D26" s="114">
        <f t="shared" si="0"/>
        <v>-1</v>
      </c>
      <c r="E26" s="120">
        <v>43216</v>
      </c>
      <c r="F26" s="116">
        <f t="shared" si="4"/>
        <v>0</v>
      </c>
      <c r="G26" s="117">
        <f>'Input Data'!B28</f>
        <v>0</v>
      </c>
      <c r="H26" s="118"/>
      <c r="I26" s="118"/>
      <c r="J26" s="118">
        <f>($F26*$G26)</f>
        <v>0</v>
      </c>
      <c r="K26" s="118"/>
      <c r="L26" s="118"/>
      <c r="M26" s="118">
        <f>($F26*$G26)</f>
        <v>0</v>
      </c>
      <c r="N26" s="118"/>
      <c r="O26" s="118"/>
      <c r="P26" s="118">
        <f>($F26*$G26)</f>
        <v>0</v>
      </c>
      <c r="Q26" s="118"/>
      <c r="R26" s="118"/>
      <c r="S26" s="118">
        <f>($F26*$G26)</f>
        <v>0</v>
      </c>
      <c r="T26" s="119">
        <f t="shared" si="2"/>
        <v>0</v>
      </c>
      <c r="V26" s="119"/>
    </row>
    <row r="27" spans="1:22" x14ac:dyDescent="0.25">
      <c r="A27" s="110" t="s">
        <v>161</v>
      </c>
      <c r="B27" s="113">
        <v>2.5</v>
      </c>
      <c r="C27" s="113">
        <f>'Input Data'!E29</f>
        <v>0</v>
      </c>
      <c r="D27" s="114">
        <f>(C27-B27)/B27</f>
        <v>-1</v>
      </c>
      <c r="E27" s="120">
        <v>42950</v>
      </c>
      <c r="F27" s="116">
        <f>C27/4</f>
        <v>0</v>
      </c>
      <c r="G27" s="117">
        <f>'Input Data'!B29</f>
        <v>0</v>
      </c>
      <c r="H27" s="118">
        <f>($F27*$G27)</f>
        <v>0</v>
      </c>
      <c r="I27" s="118"/>
      <c r="J27" s="118"/>
      <c r="K27" s="118">
        <f>($F27*$G27)</f>
        <v>0</v>
      </c>
      <c r="L27" s="118"/>
      <c r="M27" s="118"/>
      <c r="N27" s="118">
        <f>($F27*$G27)</f>
        <v>0</v>
      </c>
      <c r="O27" s="118"/>
      <c r="P27" s="118"/>
      <c r="Q27" s="118">
        <f>($F27*$G27)</f>
        <v>0</v>
      </c>
      <c r="R27" s="118"/>
      <c r="S27" s="118"/>
      <c r="T27" s="119">
        <f t="shared" si="2"/>
        <v>0</v>
      </c>
      <c r="V27" s="119"/>
    </row>
    <row r="28" spans="1:22" x14ac:dyDescent="0.25">
      <c r="A28" s="110" t="s">
        <v>8</v>
      </c>
      <c r="B28" s="113">
        <v>1.48</v>
      </c>
      <c r="C28" s="113">
        <f>'Input Data'!E30</f>
        <v>0</v>
      </c>
      <c r="D28" s="114">
        <f t="shared" si="0"/>
        <v>-1</v>
      </c>
      <c r="E28" s="120">
        <v>43146</v>
      </c>
      <c r="F28" s="116">
        <f t="shared" si="4"/>
        <v>0</v>
      </c>
      <c r="G28" s="117">
        <f>'Input Data'!B30</f>
        <v>0</v>
      </c>
      <c r="H28" s="118"/>
      <c r="I28" s="118"/>
      <c r="J28" s="118"/>
      <c r="K28" s="118">
        <f>($F28*$G28)</f>
        <v>0</v>
      </c>
      <c r="L28" s="118"/>
      <c r="M28" s="118"/>
      <c r="N28" s="118">
        <f>($F28*$G28)</f>
        <v>0</v>
      </c>
      <c r="O28" s="118"/>
      <c r="P28" s="118"/>
      <c r="Q28" s="118">
        <f>($F28*$G28)</f>
        <v>0</v>
      </c>
      <c r="R28" s="118"/>
      <c r="S28" s="118">
        <f>($F28*$G28)</f>
        <v>0</v>
      </c>
      <c r="T28" s="119">
        <f>SUM(H28:S28)</f>
        <v>0</v>
      </c>
      <c r="V28" s="119"/>
    </row>
    <row r="29" spans="1:22" x14ac:dyDescent="0.25">
      <c r="A29" s="122" t="s">
        <v>127</v>
      </c>
      <c r="B29" s="126">
        <v>0</v>
      </c>
      <c r="C29" s="126">
        <f>'Input Data'!E31</f>
        <v>0</v>
      </c>
      <c r="D29" s="127">
        <v>0</v>
      </c>
      <c r="E29" s="137" t="s">
        <v>101</v>
      </c>
      <c r="F29" s="129"/>
      <c r="G29" s="130">
        <f>'Input Data'!B31</f>
        <v>0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3"/>
      <c r="V29" s="119"/>
    </row>
    <row r="30" spans="1:22" x14ac:dyDescent="0.25">
      <c r="A30" s="122" t="s">
        <v>162</v>
      </c>
      <c r="B30" s="134">
        <v>4.7</v>
      </c>
      <c r="C30" s="113">
        <f>'Input Data'!E32</f>
        <v>0</v>
      </c>
      <c r="D30" s="114">
        <f t="shared" si="0"/>
        <v>-1</v>
      </c>
      <c r="E30" s="124">
        <v>43125</v>
      </c>
      <c r="F30" s="138">
        <f>C30/4</f>
        <v>0</v>
      </c>
      <c r="G30" s="117">
        <f>'Input Data'!B32</f>
        <v>0</v>
      </c>
      <c r="H30" s="135"/>
      <c r="I30" s="135"/>
      <c r="J30" s="118">
        <f>($F30*$G30)</f>
        <v>0</v>
      </c>
      <c r="K30" s="135"/>
      <c r="L30" s="135"/>
      <c r="M30" s="118">
        <f>($F30*$G30)</f>
        <v>0</v>
      </c>
      <c r="N30" s="135"/>
      <c r="O30" s="135"/>
      <c r="P30" s="118">
        <f>($F30*$G30)</f>
        <v>0</v>
      </c>
      <c r="Q30" s="135"/>
      <c r="R30" s="135"/>
      <c r="S30" s="118">
        <f>($F30*$G30)</f>
        <v>0</v>
      </c>
      <c r="T30" s="119">
        <f t="shared" si="2"/>
        <v>0</v>
      </c>
      <c r="V30" s="119"/>
    </row>
    <row r="31" spans="1:22" x14ac:dyDescent="0.25">
      <c r="A31" s="23" t="s">
        <v>190</v>
      </c>
      <c r="B31" s="134">
        <v>2.64</v>
      </c>
      <c r="C31" s="113">
        <f>'Input Data'!E33</f>
        <v>0</v>
      </c>
      <c r="D31" s="114">
        <f t="shared" si="0"/>
        <v>-1</v>
      </c>
      <c r="E31" s="124">
        <v>43160</v>
      </c>
      <c r="F31" s="138">
        <f>C31/4</f>
        <v>0</v>
      </c>
      <c r="G31" s="117">
        <f>'Input Data'!B33</f>
        <v>0</v>
      </c>
      <c r="H31" s="118">
        <f>($F31*$G31)</f>
        <v>0</v>
      </c>
      <c r="I31" s="135"/>
      <c r="J31" s="118"/>
      <c r="K31" s="118">
        <f>($F31*$G31)</f>
        <v>0</v>
      </c>
      <c r="L31" s="135"/>
      <c r="M31" s="118"/>
      <c r="N31" s="118">
        <f>($F31*$G31)</f>
        <v>0</v>
      </c>
      <c r="O31" s="135"/>
      <c r="P31" s="118"/>
      <c r="Q31" s="118">
        <f>($F31*$G31)</f>
        <v>0</v>
      </c>
      <c r="R31" s="135"/>
      <c r="S31" s="118"/>
      <c r="T31" s="119">
        <f t="shared" si="2"/>
        <v>0</v>
      </c>
      <c r="V31" s="119"/>
    </row>
    <row r="32" spans="1:22" x14ac:dyDescent="0.25">
      <c r="A32" s="110" t="s">
        <v>134</v>
      </c>
      <c r="B32" s="113">
        <v>1.68</v>
      </c>
      <c r="C32" s="113">
        <f>'Input Data'!E34</f>
        <v>0</v>
      </c>
      <c r="D32" s="114">
        <f t="shared" si="0"/>
        <v>-1</v>
      </c>
      <c r="E32" s="120">
        <v>42997</v>
      </c>
      <c r="F32" s="116">
        <f t="shared" ref="F32:F50" si="6">C32/4</f>
        <v>0</v>
      </c>
      <c r="G32" s="117">
        <f>'Input Data'!B34</f>
        <v>0</v>
      </c>
      <c r="H32" s="118"/>
      <c r="I32" s="118"/>
      <c r="J32" s="118">
        <f>($F32*$G32)</f>
        <v>0</v>
      </c>
      <c r="K32" s="118"/>
      <c r="L32" s="118"/>
      <c r="M32" s="118">
        <f>($F32*$G32)</f>
        <v>0</v>
      </c>
      <c r="N32" s="118"/>
      <c r="O32" s="118"/>
      <c r="P32" s="118">
        <f>($F32*$G32)</f>
        <v>0</v>
      </c>
      <c r="Q32" s="118"/>
      <c r="R32" s="118"/>
      <c r="S32" s="118">
        <f>($F32*$G32)</f>
        <v>0</v>
      </c>
      <c r="T32" s="119">
        <f t="shared" si="2"/>
        <v>0</v>
      </c>
      <c r="V32" s="119"/>
    </row>
    <row r="33" spans="1:22" x14ac:dyDescent="0.25">
      <c r="A33" s="110" t="s">
        <v>123</v>
      </c>
      <c r="B33" s="113">
        <v>0.8</v>
      </c>
      <c r="C33" s="113">
        <f>'Input Data'!E35</f>
        <v>0</v>
      </c>
      <c r="D33" s="114">
        <f t="shared" si="0"/>
        <v>-1</v>
      </c>
      <c r="E33" s="120">
        <v>43055</v>
      </c>
      <c r="F33" s="116">
        <f t="shared" si="6"/>
        <v>0</v>
      </c>
      <c r="G33" s="117">
        <f>'Input Data'!B35</f>
        <v>0</v>
      </c>
      <c r="H33" s="118">
        <f>($F33*$G33)</f>
        <v>0</v>
      </c>
      <c r="I33" s="118"/>
      <c r="J33" s="118"/>
      <c r="K33" s="118">
        <f>($F33*$G33)</f>
        <v>0</v>
      </c>
      <c r="L33" s="118"/>
      <c r="M33" s="118"/>
      <c r="N33" s="118">
        <f>($F33*$G33)</f>
        <v>0</v>
      </c>
      <c r="O33" s="118"/>
      <c r="P33" s="118"/>
      <c r="Q33" s="118">
        <f>($F33*$G33)</f>
        <v>0</v>
      </c>
      <c r="R33" s="118"/>
      <c r="S33" s="118"/>
      <c r="T33" s="119">
        <f t="shared" si="2"/>
        <v>0</v>
      </c>
      <c r="V33" s="119"/>
    </row>
    <row r="34" spans="1:22" x14ac:dyDescent="0.25">
      <c r="A34" s="110" t="s">
        <v>157</v>
      </c>
      <c r="B34" s="113">
        <v>2.5499999999999998</v>
      </c>
      <c r="C34" s="113">
        <f>'Input Data'!E36</f>
        <v>0</v>
      </c>
      <c r="D34" s="114">
        <f t="shared" si="0"/>
        <v>-1</v>
      </c>
      <c r="E34" s="125" t="s">
        <v>149</v>
      </c>
      <c r="F34" s="139">
        <f>C34/12</f>
        <v>0</v>
      </c>
      <c r="G34" s="117">
        <f>'Input Data'!B36</f>
        <v>0</v>
      </c>
      <c r="H34" s="118">
        <f>($F34*$G34)</f>
        <v>0</v>
      </c>
      <c r="I34" s="118">
        <f>($F34*$G34)</f>
        <v>0</v>
      </c>
      <c r="J34" s="118">
        <f>($F34*$G34)</f>
        <v>0</v>
      </c>
      <c r="K34" s="118">
        <f>($F34*$G34)</f>
        <v>0</v>
      </c>
      <c r="L34" s="118">
        <f>($F34*$G34)</f>
        <v>0</v>
      </c>
      <c r="M34" s="118">
        <f>($F34*$G34)</f>
        <v>0</v>
      </c>
      <c r="N34" s="118">
        <f>($F34*$G34)</f>
        <v>0</v>
      </c>
      <c r="O34" s="118">
        <f>($F34*$G34)</f>
        <v>0</v>
      </c>
      <c r="P34" s="118">
        <f>($F34*$G34)</f>
        <v>0</v>
      </c>
      <c r="Q34" s="118">
        <f>($F34*$G34)</f>
        <v>0</v>
      </c>
      <c r="R34" s="118">
        <f>($F34*$G34)</f>
        <v>0</v>
      </c>
      <c r="S34" s="118">
        <f>($F34*$G34)</f>
        <v>0</v>
      </c>
      <c r="T34" s="119">
        <f t="shared" si="2"/>
        <v>0</v>
      </c>
      <c r="V34" s="119"/>
    </row>
    <row r="35" spans="1:22" x14ac:dyDescent="0.25">
      <c r="A35" s="110" t="s">
        <v>89</v>
      </c>
      <c r="B35" s="140">
        <v>2.7584</v>
      </c>
      <c r="C35" s="141">
        <f>'Input Data'!E37</f>
        <v>0</v>
      </c>
      <c r="D35" s="114">
        <f t="shared" si="0"/>
        <v>-1</v>
      </c>
      <c r="E35" s="120">
        <v>43200</v>
      </c>
      <c r="F35" s="139">
        <f>C35/4</f>
        <v>0</v>
      </c>
      <c r="G35" s="117">
        <f>'Input Data'!B37</f>
        <v>0</v>
      </c>
      <c r="H35" s="118"/>
      <c r="I35" s="118">
        <f>($F35*$G35)</f>
        <v>0</v>
      </c>
      <c r="J35" s="118"/>
      <c r="K35" s="118"/>
      <c r="L35" s="118">
        <f>($F35*$G35)</f>
        <v>0</v>
      </c>
      <c r="M35" s="118"/>
      <c r="N35" s="118"/>
      <c r="O35" s="118">
        <f>($F35*$G35)</f>
        <v>0</v>
      </c>
      <c r="P35" s="118"/>
      <c r="Q35" s="118"/>
      <c r="R35" s="118">
        <f>($F35*$G35)</f>
        <v>0</v>
      </c>
      <c r="S35" s="118"/>
      <c r="T35" s="119">
        <f t="shared" si="2"/>
        <v>0</v>
      </c>
      <c r="V35" s="119"/>
    </row>
    <row r="36" spans="1:22" x14ac:dyDescent="0.25">
      <c r="A36" s="110" t="s">
        <v>105</v>
      </c>
      <c r="B36" s="113">
        <v>2.64</v>
      </c>
      <c r="C36" s="113">
        <f>'Input Data'!E38</f>
        <v>0</v>
      </c>
      <c r="D36" s="114">
        <f t="shared" si="0"/>
        <v>-1</v>
      </c>
      <c r="E36" s="124">
        <v>43209</v>
      </c>
      <c r="F36" s="116">
        <f t="shared" si="6"/>
        <v>0</v>
      </c>
      <c r="G36" s="117">
        <f>'Input Data'!B38</f>
        <v>0</v>
      </c>
      <c r="H36" s="118"/>
      <c r="I36" s="118"/>
      <c r="J36" s="118">
        <f>($F36*$G36)</f>
        <v>0</v>
      </c>
      <c r="K36" s="118"/>
      <c r="L36" s="118"/>
      <c r="M36" s="118">
        <f>($F36*$G36)</f>
        <v>0</v>
      </c>
      <c r="N36" s="118"/>
      <c r="O36" s="118"/>
      <c r="P36" s="118">
        <f>($F36*$G36)</f>
        <v>0</v>
      </c>
      <c r="Q36" s="118"/>
      <c r="R36" s="118"/>
      <c r="S36" s="118">
        <f>($F36*$G36)</f>
        <v>0</v>
      </c>
      <c r="T36" s="119">
        <f t="shared" si="2"/>
        <v>0</v>
      </c>
      <c r="V36" s="119"/>
    </row>
    <row r="37" spans="1:22" x14ac:dyDescent="0.25">
      <c r="A37" s="110" t="s">
        <v>85</v>
      </c>
      <c r="B37" s="113">
        <v>4.28</v>
      </c>
      <c r="C37" s="113">
        <f>'Input Data'!E39</f>
        <v>0</v>
      </c>
      <c r="D37" s="114">
        <f t="shared" si="0"/>
        <v>-1</v>
      </c>
      <c r="E37" s="125">
        <v>42991</v>
      </c>
      <c r="F37" s="116">
        <f t="shared" si="6"/>
        <v>0</v>
      </c>
      <c r="G37" s="117">
        <f>'Input Data'!B39</f>
        <v>0</v>
      </c>
      <c r="H37" s="118">
        <f>($F37*$G37)</f>
        <v>0</v>
      </c>
      <c r="I37" s="118"/>
      <c r="J37" s="118"/>
      <c r="K37" s="118">
        <f>($F37*$G37)</f>
        <v>0</v>
      </c>
      <c r="L37" s="118"/>
      <c r="M37" s="118"/>
      <c r="N37" s="118">
        <f>($F37*$G37)</f>
        <v>0</v>
      </c>
      <c r="O37" s="118"/>
      <c r="P37" s="118"/>
      <c r="Q37" s="118">
        <f>($F37*$G37)</f>
        <v>0</v>
      </c>
      <c r="R37" s="118"/>
      <c r="S37" s="118"/>
      <c r="T37" s="119">
        <f t="shared" si="2"/>
        <v>0</v>
      </c>
      <c r="V37" s="119"/>
    </row>
    <row r="38" spans="1:22" x14ac:dyDescent="0.25">
      <c r="A38" s="23" t="s">
        <v>188</v>
      </c>
      <c r="B38" s="113">
        <v>0.64</v>
      </c>
      <c r="C38" s="113">
        <f>'Input Data'!E40</f>
        <v>0</v>
      </c>
      <c r="D38" s="114">
        <f t="shared" si="0"/>
        <v>-1</v>
      </c>
      <c r="E38" s="125">
        <v>43165</v>
      </c>
      <c r="F38" s="116">
        <f t="shared" ref="F38:F39" si="7">C38/4</f>
        <v>0</v>
      </c>
      <c r="G38" s="117">
        <f>'Input Data'!B40</f>
        <v>0</v>
      </c>
      <c r="H38" s="118"/>
      <c r="I38" s="118"/>
      <c r="J38" s="118">
        <f>($F38*$G38)</f>
        <v>0</v>
      </c>
      <c r="K38" s="118"/>
      <c r="L38" s="118"/>
      <c r="M38" s="118">
        <f>($F38*$G38)</f>
        <v>0</v>
      </c>
      <c r="N38" s="118"/>
      <c r="O38" s="118"/>
      <c r="P38" s="118">
        <f>($F38*$G38)</f>
        <v>0</v>
      </c>
      <c r="Q38" s="118"/>
      <c r="R38" s="118"/>
      <c r="S38" s="118">
        <f>($F38*$G38)</f>
        <v>0</v>
      </c>
      <c r="T38" s="119">
        <f t="shared" si="2"/>
        <v>0</v>
      </c>
      <c r="V38" s="119"/>
    </row>
    <row r="39" spans="1:22" x14ac:dyDescent="0.25">
      <c r="A39" s="23" t="s">
        <v>189</v>
      </c>
      <c r="B39" s="113">
        <v>1.2</v>
      </c>
      <c r="C39" s="113">
        <f>'Input Data'!E41</f>
        <v>0</v>
      </c>
      <c r="D39" s="114">
        <f t="shared" si="0"/>
        <v>-1</v>
      </c>
      <c r="E39" s="125">
        <v>43053</v>
      </c>
      <c r="F39" s="116">
        <f t="shared" si="7"/>
        <v>0</v>
      </c>
      <c r="G39" s="117">
        <f>'Input Data'!B41</f>
        <v>0</v>
      </c>
      <c r="H39" s="118"/>
      <c r="I39" s="118">
        <f>($F39*$G39)</f>
        <v>0</v>
      </c>
      <c r="J39" s="118"/>
      <c r="K39" s="118"/>
      <c r="L39" s="118">
        <f>($F39*$G39)</f>
        <v>0</v>
      </c>
      <c r="M39" s="118"/>
      <c r="N39" s="118"/>
      <c r="O39" s="118">
        <f>($F39*$G39)</f>
        <v>0</v>
      </c>
      <c r="P39" s="118"/>
      <c r="Q39" s="118"/>
      <c r="R39" s="118">
        <f>($F39*$G39)</f>
        <v>0</v>
      </c>
      <c r="S39" s="118"/>
      <c r="T39" s="119">
        <f t="shared" si="2"/>
        <v>0</v>
      </c>
      <c r="V39" s="119"/>
    </row>
    <row r="40" spans="1:22" x14ac:dyDescent="0.25">
      <c r="A40" s="122" t="s">
        <v>128</v>
      </c>
      <c r="B40" s="113">
        <v>2</v>
      </c>
      <c r="C40" s="113">
        <f>'Input Data'!E42</f>
        <v>0</v>
      </c>
      <c r="D40" s="114">
        <f t="shared" si="0"/>
        <v>-1</v>
      </c>
      <c r="E40" s="160">
        <v>43084</v>
      </c>
      <c r="F40" s="116">
        <f t="shared" si="6"/>
        <v>0</v>
      </c>
      <c r="G40" s="117">
        <f>'Input Data'!B42</f>
        <v>0</v>
      </c>
      <c r="H40" s="118"/>
      <c r="I40" s="118">
        <f>($F40*$G40)</f>
        <v>0</v>
      </c>
      <c r="J40" s="118"/>
      <c r="K40" s="118"/>
      <c r="L40" s="118">
        <f>($F40*$G40)</f>
        <v>0</v>
      </c>
      <c r="M40" s="118"/>
      <c r="N40" s="118"/>
      <c r="O40" s="118">
        <f>($F40*$G40)</f>
        <v>0</v>
      </c>
      <c r="P40" s="118"/>
      <c r="Q40" s="118"/>
      <c r="R40" s="118">
        <f>($F40*$G40)</f>
        <v>0</v>
      </c>
      <c r="S40" s="118"/>
      <c r="T40" s="119">
        <f t="shared" si="2"/>
        <v>0</v>
      </c>
      <c r="V40" s="119"/>
    </row>
    <row r="41" spans="1:22" x14ac:dyDescent="0.25">
      <c r="A41" s="110" t="s">
        <v>80</v>
      </c>
      <c r="B41" s="113">
        <v>2.48</v>
      </c>
      <c r="C41" s="113">
        <f>'Input Data'!E43</f>
        <v>0</v>
      </c>
      <c r="D41" s="114">
        <f t="shared" si="0"/>
        <v>-1</v>
      </c>
      <c r="E41" s="125">
        <v>42900</v>
      </c>
      <c r="F41" s="116">
        <f t="shared" si="6"/>
        <v>0</v>
      </c>
      <c r="G41" s="117">
        <f>'Input Data'!B43</f>
        <v>0</v>
      </c>
      <c r="H41" s="118"/>
      <c r="I41" s="118"/>
      <c r="J41" s="118">
        <f>($F41*$G41)</f>
        <v>0</v>
      </c>
      <c r="K41" s="118"/>
      <c r="L41" s="118"/>
      <c r="M41" s="118">
        <f>($F41*$G41)</f>
        <v>0</v>
      </c>
      <c r="N41" s="118"/>
      <c r="O41" s="118"/>
      <c r="P41" s="118">
        <f>($F41*$G41)</f>
        <v>0</v>
      </c>
      <c r="Q41" s="118"/>
      <c r="R41" s="118"/>
      <c r="S41" s="118">
        <f>($F41*$G41)</f>
        <v>0</v>
      </c>
      <c r="T41" s="119">
        <f t="shared" si="2"/>
        <v>0</v>
      </c>
      <c r="V41" s="119"/>
    </row>
    <row r="42" spans="1:22" x14ac:dyDescent="0.25">
      <c r="A42" s="110" t="s">
        <v>156</v>
      </c>
      <c r="B42" s="113">
        <v>1.48</v>
      </c>
      <c r="C42" s="113">
        <f>'Input Data'!E44</f>
        <v>0</v>
      </c>
      <c r="D42" s="114">
        <f t="shared" si="0"/>
        <v>-1</v>
      </c>
      <c r="E42" s="125">
        <v>43018</v>
      </c>
      <c r="F42" s="116">
        <f>C42/4</f>
        <v>0</v>
      </c>
      <c r="G42" s="117">
        <f>'Input Data'!B44</f>
        <v>0</v>
      </c>
      <c r="H42" s="118">
        <f>($F42*$G42)</f>
        <v>0</v>
      </c>
      <c r="I42" s="118"/>
      <c r="J42" s="118"/>
      <c r="K42" s="118">
        <f>($F42*$G42)</f>
        <v>0</v>
      </c>
      <c r="L42" s="118"/>
      <c r="M42" s="118"/>
      <c r="N42" s="118">
        <f>($F42*$G42)</f>
        <v>0</v>
      </c>
      <c r="O42" s="118"/>
      <c r="P42" s="118"/>
      <c r="Q42" s="118">
        <f>($F42*$G42)</f>
        <v>0</v>
      </c>
      <c r="R42" s="118"/>
      <c r="S42" s="118"/>
      <c r="T42" s="119">
        <f t="shared" si="2"/>
        <v>0</v>
      </c>
      <c r="V42" s="119"/>
    </row>
    <row r="43" spans="1:22" x14ac:dyDescent="0.25">
      <c r="A43" s="110" t="s">
        <v>150</v>
      </c>
      <c r="B43" s="113">
        <v>2.2799999999999998</v>
      </c>
      <c r="C43" s="113">
        <f>'Input Data'!E45</f>
        <v>0</v>
      </c>
      <c r="D43" s="114">
        <f t="shared" si="0"/>
        <v>-1</v>
      </c>
      <c r="E43" s="125">
        <v>43144</v>
      </c>
      <c r="F43" s="116">
        <f t="shared" si="6"/>
        <v>0</v>
      </c>
      <c r="G43" s="117">
        <f>'Input Data'!B45</f>
        <v>0</v>
      </c>
      <c r="H43" s="118"/>
      <c r="I43" s="118"/>
      <c r="J43" s="118">
        <f t="shared" ref="J43:J49" si="8">($F43*$G43)</f>
        <v>0</v>
      </c>
      <c r="K43" s="118"/>
      <c r="L43" s="118"/>
      <c r="M43" s="118">
        <f t="shared" ref="M43:M49" si="9">($F43*$G43)</f>
        <v>0</v>
      </c>
      <c r="N43" s="118"/>
      <c r="O43" s="118"/>
      <c r="P43" s="118">
        <f t="shared" ref="P43:P49" si="10">($F43*$G43)</f>
        <v>0</v>
      </c>
      <c r="Q43" s="118"/>
      <c r="R43" s="118"/>
      <c r="S43" s="118">
        <f t="shared" ref="S43:S49" si="11">($F43*$G43)</f>
        <v>0</v>
      </c>
      <c r="T43" s="119">
        <f t="shared" si="2"/>
        <v>0</v>
      </c>
      <c r="V43" s="119"/>
    </row>
    <row r="44" spans="1:22" x14ac:dyDescent="0.25">
      <c r="A44" s="110" t="s">
        <v>124</v>
      </c>
      <c r="B44" s="113">
        <v>1.69</v>
      </c>
      <c r="C44" s="113">
        <f>'Input Data'!E46</f>
        <v>0</v>
      </c>
      <c r="D44" s="114">
        <f t="shared" si="0"/>
        <v>-1</v>
      </c>
      <c r="E44" s="125">
        <v>43132</v>
      </c>
      <c r="F44" s="116">
        <f>C44/4</f>
        <v>0</v>
      </c>
      <c r="G44" s="117">
        <f>'Input Data'!B46</f>
        <v>0</v>
      </c>
      <c r="H44" s="118"/>
      <c r="I44" s="118"/>
      <c r="J44" s="118">
        <f t="shared" si="8"/>
        <v>0</v>
      </c>
      <c r="K44" s="118"/>
      <c r="L44" s="118"/>
      <c r="M44" s="118">
        <f t="shared" si="9"/>
        <v>0</v>
      </c>
      <c r="N44" s="118"/>
      <c r="O44" s="118"/>
      <c r="P44" s="118">
        <f t="shared" si="10"/>
        <v>0</v>
      </c>
      <c r="Q44" s="118"/>
      <c r="R44" s="118"/>
      <c r="S44" s="118">
        <f t="shared" si="11"/>
        <v>0</v>
      </c>
      <c r="T44" s="119">
        <f t="shared" si="2"/>
        <v>0</v>
      </c>
      <c r="V44" s="119"/>
    </row>
    <row r="45" spans="1:22" x14ac:dyDescent="0.25">
      <c r="A45" s="110" t="s">
        <v>167</v>
      </c>
      <c r="B45" s="113">
        <v>2.66</v>
      </c>
      <c r="C45" s="113">
        <f>'Input Data'!E47</f>
        <v>0</v>
      </c>
      <c r="D45" s="114">
        <f>(C45-B45)/B45</f>
        <v>-1</v>
      </c>
      <c r="E45" s="142">
        <v>43139</v>
      </c>
      <c r="F45" s="116">
        <f>C45/4</f>
        <v>0</v>
      </c>
      <c r="G45" s="117">
        <f>'Input Data'!B47</f>
        <v>0</v>
      </c>
      <c r="H45" s="118"/>
      <c r="I45" s="118"/>
      <c r="J45" s="118">
        <f t="shared" si="8"/>
        <v>0</v>
      </c>
      <c r="K45" s="118"/>
      <c r="L45" s="118"/>
      <c r="M45" s="118">
        <f t="shared" si="9"/>
        <v>0</v>
      </c>
      <c r="N45" s="118"/>
      <c r="O45" s="118"/>
      <c r="P45" s="118">
        <f t="shared" si="10"/>
        <v>0</v>
      </c>
      <c r="Q45" s="118"/>
      <c r="R45" s="118"/>
      <c r="S45" s="118">
        <f t="shared" si="11"/>
        <v>0</v>
      </c>
      <c r="T45" s="119">
        <f t="shared" si="2"/>
        <v>0</v>
      </c>
      <c r="V45" s="119"/>
    </row>
    <row r="46" spans="1:22" x14ac:dyDescent="0.25">
      <c r="A46" s="122" t="s">
        <v>119</v>
      </c>
      <c r="B46" s="113">
        <v>2.8</v>
      </c>
      <c r="C46" s="113">
        <f>'Input Data'!E48</f>
        <v>0</v>
      </c>
      <c r="D46" s="114">
        <f t="shared" si="0"/>
        <v>-1</v>
      </c>
      <c r="E46" s="124">
        <v>42900</v>
      </c>
      <c r="F46" s="116">
        <f t="shared" si="6"/>
        <v>0</v>
      </c>
      <c r="G46" s="117">
        <f>'Input Data'!B48</f>
        <v>0</v>
      </c>
      <c r="H46" s="118"/>
      <c r="I46" s="118"/>
      <c r="J46" s="118">
        <f t="shared" si="8"/>
        <v>0</v>
      </c>
      <c r="K46" s="118"/>
      <c r="L46" s="118"/>
      <c r="M46" s="118">
        <f t="shared" si="9"/>
        <v>0</v>
      </c>
      <c r="N46" s="118"/>
      <c r="O46" s="118"/>
      <c r="P46" s="118">
        <f t="shared" si="10"/>
        <v>0</v>
      </c>
      <c r="Q46" s="118"/>
      <c r="R46" s="118"/>
      <c r="S46" s="118">
        <f t="shared" si="11"/>
        <v>0</v>
      </c>
      <c r="T46" s="119">
        <f t="shared" si="2"/>
        <v>0</v>
      </c>
      <c r="V46" s="119"/>
    </row>
    <row r="47" spans="1:22" x14ac:dyDescent="0.25">
      <c r="A47" s="23" t="s">
        <v>191</v>
      </c>
      <c r="B47" s="113">
        <v>0.78</v>
      </c>
      <c r="C47" s="113">
        <f>'Input Data'!E49</f>
        <v>0</v>
      </c>
      <c r="D47" s="114">
        <f t="shared" si="0"/>
        <v>-1</v>
      </c>
      <c r="E47" s="124">
        <v>43132</v>
      </c>
      <c r="F47" s="116">
        <f t="shared" ref="F47" si="12">C47/4</f>
        <v>0</v>
      </c>
      <c r="G47" s="117">
        <f>'Input Data'!B49</f>
        <v>0</v>
      </c>
      <c r="H47" s="118"/>
      <c r="I47" s="118"/>
      <c r="J47" s="118">
        <f t="shared" si="8"/>
        <v>0</v>
      </c>
      <c r="K47" s="118"/>
      <c r="L47" s="118"/>
      <c r="M47" s="118">
        <f t="shared" si="9"/>
        <v>0</v>
      </c>
      <c r="N47" s="118"/>
      <c r="O47" s="118"/>
      <c r="P47" s="118">
        <f t="shared" si="10"/>
        <v>0</v>
      </c>
      <c r="Q47" s="118"/>
      <c r="R47" s="118"/>
      <c r="S47" s="118">
        <f t="shared" si="11"/>
        <v>0</v>
      </c>
      <c r="T47" s="119">
        <f t="shared" si="2"/>
        <v>0</v>
      </c>
      <c r="V47" s="119"/>
    </row>
    <row r="48" spans="1:22" x14ac:dyDescent="0.25">
      <c r="A48" s="110" t="s">
        <v>107</v>
      </c>
      <c r="B48" s="113">
        <v>1.84</v>
      </c>
      <c r="C48" s="113">
        <f>'Input Data'!E50</f>
        <v>0</v>
      </c>
      <c r="D48" s="114">
        <f t="shared" si="0"/>
        <v>-1</v>
      </c>
      <c r="E48" s="142">
        <v>43031</v>
      </c>
      <c r="F48" s="116">
        <f t="shared" si="6"/>
        <v>0</v>
      </c>
      <c r="G48" s="117">
        <f>'Input Data'!B50</f>
        <v>0</v>
      </c>
      <c r="H48" s="118"/>
      <c r="I48" s="118"/>
      <c r="J48" s="118">
        <f t="shared" si="8"/>
        <v>0</v>
      </c>
      <c r="K48" s="118"/>
      <c r="L48" s="118"/>
      <c r="M48" s="118">
        <f t="shared" si="9"/>
        <v>0</v>
      </c>
      <c r="N48" s="118"/>
      <c r="O48" s="118"/>
      <c r="P48" s="118">
        <f t="shared" si="10"/>
        <v>0</v>
      </c>
      <c r="Q48" s="118"/>
      <c r="R48" s="118"/>
      <c r="S48" s="118">
        <f t="shared" si="11"/>
        <v>0</v>
      </c>
      <c r="T48" s="119">
        <f t="shared" si="2"/>
        <v>0</v>
      </c>
      <c r="V48" s="119"/>
    </row>
    <row r="49" spans="1:22" x14ac:dyDescent="0.25">
      <c r="A49" s="23" t="s">
        <v>192</v>
      </c>
      <c r="B49" s="113">
        <v>2.34</v>
      </c>
      <c r="C49" s="113">
        <f>'Input Data'!E51</f>
        <v>0</v>
      </c>
      <c r="D49" s="114">
        <f t="shared" si="0"/>
        <v>-1</v>
      </c>
      <c r="E49" s="142"/>
      <c r="F49" s="116">
        <f t="shared" si="6"/>
        <v>0</v>
      </c>
      <c r="G49" s="117">
        <f>'Input Data'!B51</f>
        <v>0</v>
      </c>
      <c r="H49" s="118"/>
      <c r="I49" s="118"/>
      <c r="J49" s="118">
        <f t="shared" si="8"/>
        <v>0</v>
      </c>
      <c r="K49" s="118"/>
      <c r="L49" s="118"/>
      <c r="M49" s="118">
        <f t="shared" si="9"/>
        <v>0</v>
      </c>
      <c r="N49" s="118"/>
      <c r="O49" s="118"/>
      <c r="P49" s="118">
        <f t="shared" si="10"/>
        <v>0</v>
      </c>
      <c r="Q49" s="118"/>
      <c r="R49" s="118"/>
      <c r="S49" s="118">
        <f t="shared" si="11"/>
        <v>0</v>
      </c>
      <c r="T49" s="119">
        <f t="shared" si="2"/>
        <v>0</v>
      </c>
      <c r="V49" s="119"/>
    </row>
    <row r="50" spans="1:22" x14ac:dyDescent="0.25">
      <c r="A50" s="110" t="s">
        <v>24</v>
      </c>
      <c r="B50" s="113">
        <v>2.36</v>
      </c>
      <c r="C50" s="113">
        <f>'Input Data'!E52</f>
        <v>0</v>
      </c>
      <c r="D50" s="114">
        <f t="shared" si="0"/>
        <v>-1</v>
      </c>
      <c r="E50" s="142">
        <v>42985</v>
      </c>
      <c r="F50" s="116">
        <f t="shared" si="6"/>
        <v>0</v>
      </c>
      <c r="G50" s="117">
        <f>'Input Data'!B52</f>
        <v>0</v>
      </c>
      <c r="H50" s="118"/>
      <c r="I50" s="118">
        <f>($F50*$G50)</f>
        <v>0</v>
      </c>
      <c r="J50" s="118"/>
      <c r="K50" s="118"/>
      <c r="L50" s="118">
        <f>($F50*$G50)</f>
        <v>0</v>
      </c>
      <c r="M50" s="118"/>
      <c r="N50" s="118"/>
      <c r="O50" s="118">
        <f>($F50*$G50)</f>
        <v>0</v>
      </c>
      <c r="P50" s="118"/>
      <c r="Q50" s="118"/>
      <c r="R50" s="118">
        <f>($F50*$G50)</f>
        <v>0</v>
      </c>
      <c r="S50" s="118"/>
      <c r="T50" s="119">
        <f t="shared" si="2"/>
        <v>0</v>
      </c>
      <c r="V50" s="119"/>
    </row>
    <row r="51" spans="1:22" x14ac:dyDescent="0.25">
      <c r="A51" s="143" t="s">
        <v>81</v>
      </c>
      <c r="B51" s="141">
        <v>0.81879999999999997</v>
      </c>
      <c r="C51" s="141">
        <f>'Input Data'!E53</f>
        <v>0</v>
      </c>
      <c r="D51" s="144">
        <f t="shared" si="0"/>
        <v>-1</v>
      </c>
      <c r="E51" s="145">
        <v>42948</v>
      </c>
      <c r="F51" s="146">
        <f>C51/4</f>
        <v>0</v>
      </c>
      <c r="G51" s="147">
        <f>'Input Data'!B53</f>
        <v>0</v>
      </c>
      <c r="H51" s="148"/>
      <c r="I51" s="148"/>
      <c r="J51" s="118">
        <f>($F51*$G51)</f>
        <v>0</v>
      </c>
      <c r="K51" s="148"/>
      <c r="L51" s="148"/>
      <c r="M51" s="118">
        <f>($F51*$G51)</f>
        <v>0</v>
      </c>
      <c r="N51" s="148"/>
      <c r="O51" s="148"/>
      <c r="P51" s="118">
        <f>($F51*$G51)</f>
        <v>0</v>
      </c>
      <c r="Q51" s="148"/>
      <c r="R51" s="148"/>
      <c r="S51" s="118">
        <f>($F51*$G51)</f>
        <v>0</v>
      </c>
      <c r="T51" s="119">
        <f t="shared" si="2"/>
        <v>0</v>
      </c>
      <c r="V51" s="119"/>
    </row>
    <row r="52" spans="1:22" x14ac:dyDescent="0.25">
      <c r="A52" s="149" t="s">
        <v>61</v>
      </c>
      <c r="B52" s="150"/>
      <c r="C52" s="150"/>
      <c r="D52" s="151"/>
      <c r="E52" s="152"/>
      <c r="F52" s="152"/>
      <c r="G52" s="152"/>
      <c r="H52" s="153">
        <f t="shared" ref="H52:T52" si="13">SUM(H2:H51)</f>
        <v>0</v>
      </c>
      <c r="I52" s="153">
        <f t="shared" si="13"/>
        <v>205.76</v>
      </c>
      <c r="J52" s="153">
        <f t="shared" si="13"/>
        <v>0</v>
      </c>
      <c r="K52" s="153">
        <f t="shared" si="13"/>
        <v>0</v>
      </c>
      <c r="L52" s="153">
        <f t="shared" si="13"/>
        <v>205.76</v>
      </c>
      <c r="M52" s="153">
        <f t="shared" si="13"/>
        <v>0</v>
      </c>
      <c r="N52" s="153">
        <f t="shared" si="13"/>
        <v>0</v>
      </c>
      <c r="O52" s="153">
        <f t="shared" si="13"/>
        <v>205.76</v>
      </c>
      <c r="P52" s="153">
        <f t="shared" si="13"/>
        <v>0</v>
      </c>
      <c r="Q52" s="153">
        <f t="shared" si="13"/>
        <v>0</v>
      </c>
      <c r="R52" s="153">
        <f t="shared" si="13"/>
        <v>205.76</v>
      </c>
      <c r="S52" s="153">
        <f t="shared" si="13"/>
        <v>0</v>
      </c>
      <c r="T52" s="153">
        <f t="shared" si="13"/>
        <v>823.04</v>
      </c>
      <c r="U52" s="119"/>
      <c r="V52" s="119"/>
    </row>
    <row r="53" spans="1:22" x14ac:dyDescent="0.25">
      <c r="A53" s="110" t="s">
        <v>50</v>
      </c>
      <c r="H53" s="118">
        <f>Cash!$D$7</f>
        <v>9.1666666666666679</v>
      </c>
      <c r="I53" s="118">
        <f>Cash!$D$7</f>
        <v>9.1666666666666679</v>
      </c>
      <c r="J53" s="118">
        <f>Cash!$D$7</f>
        <v>9.1666666666666679</v>
      </c>
      <c r="K53" s="118">
        <f>Cash!$D$7</f>
        <v>9.1666666666666679</v>
      </c>
      <c r="L53" s="118">
        <f>Cash!$D$7</f>
        <v>9.1666666666666679</v>
      </c>
      <c r="M53" s="118">
        <f>Cash!$D$7</f>
        <v>9.1666666666666679</v>
      </c>
      <c r="N53" s="118">
        <f>Cash!$D$7</f>
        <v>9.1666666666666679</v>
      </c>
      <c r="O53" s="118">
        <f>Cash!$D$7</f>
        <v>9.1666666666666679</v>
      </c>
      <c r="P53" s="118">
        <f>Cash!$D$7</f>
        <v>9.1666666666666679</v>
      </c>
      <c r="Q53" s="118">
        <f>Cash!$D$7</f>
        <v>9.1666666666666679</v>
      </c>
      <c r="R53" s="118">
        <f>Cash!$D$7</f>
        <v>9.1666666666666679</v>
      </c>
      <c r="S53" s="118">
        <f>Cash!$D$7</f>
        <v>9.1666666666666679</v>
      </c>
      <c r="T53" s="119">
        <f>SUM(H53:S53)</f>
        <v>110.00000000000004</v>
      </c>
      <c r="V53" s="119"/>
    </row>
    <row r="54" spans="1:22" x14ac:dyDescent="0.25">
      <c r="A54" s="110" t="s">
        <v>35</v>
      </c>
      <c r="H54" s="148">
        <f>Rental!$B$16</f>
        <v>152.5</v>
      </c>
      <c r="I54" s="148">
        <f>Rental!$B$16</f>
        <v>152.5</v>
      </c>
      <c r="J54" s="148">
        <f>Rental!$B$16</f>
        <v>152.5</v>
      </c>
      <c r="K54" s="148">
        <f>Rental!$B$16</f>
        <v>152.5</v>
      </c>
      <c r="L54" s="148">
        <f>Rental!$B$16</f>
        <v>152.5</v>
      </c>
      <c r="M54" s="148">
        <f>Rental!$B$16</f>
        <v>152.5</v>
      </c>
      <c r="N54" s="148">
        <f>Rental!$B$16</f>
        <v>152.5</v>
      </c>
      <c r="O54" s="148">
        <f>Rental!$B$16</f>
        <v>152.5</v>
      </c>
      <c r="P54" s="148">
        <f>Rental!$B$16</f>
        <v>152.5</v>
      </c>
      <c r="Q54" s="148">
        <f>Rental!$B$16</f>
        <v>152.5</v>
      </c>
      <c r="R54" s="148">
        <f>Rental!$B$16</f>
        <v>152.5</v>
      </c>
      <c r="S54" s="148">
        <f>Rental!$B$16</f>
        <v>152.5</v>
      </c>
      <c r="T54" s="119">
        <f>SUM(H54:S54)</f>
        <v>1830</v>
      </c>
      <c r="U54" s="119"/>
      <c r="V54" s="119"/>
    </row>
    <row r="55" spans="1:22" x14ac:dyDescent="0.25">
      <c r="A55" s="143" t="s">
        <v>42</v>
      </c>
      <c r="B55" s="143"/>
      <c r="C55" s="143"/>
      <c r="D55" s="143"/>
      <c r="E55" s="143"/>
      <c r="F55" s="143"/>
      <c r="G55" s="143"/>
      <c r="H55" s="148">
        <f>LC!$B$10</f>
        <v>12</v>
      </c>
      <c r="I55" s="148">
        <f>LC!$B$10</f>
        <v>12</v>
      </c>
      <c r="J55" s="148">
        <f>LC!$B$10</f>
        <v>12</v>
      </c>
      <c r="K55" s="148">
        <f>LC!$B$10</f>
        <v>12</v>
      </c>
      <c r="L55" s="148">
        <f>LC!$B$10</f>
        <v>12</v>
      </c>
      <c r="M55" s="148">
        <f>LC!$B$10</f>
        <v>12</v>
      </c>
      <c r="N55" s="148">
        <f>LC!$B$10</f>
        <v>12</v>
      </c>
      <c r="O55" s="148">
        <f>LC!$B$10</f>
        <v>12</v>
      </c>
      <c r="P55" s="148">
        <f>LC!$B$10</f>
        <v>12</v>
      </c>
      <c r="Q55" s="148">
        <f>LC!$B$10</f>
        <v>12</v>
      </c>
      <c r="R55" s="148">
        <f>LC!$B$10</f>
        <v>12</v>
      </c>
      <c r="S55" s="148">
        <f>LC!$B$10</f>
        <v>12</v>
      </c>
      <c r="T55" s="154">
        <f>SUM(H55:S55)</f>
        <v>144</v>
      </c>
      <c r="V55" s="119"/>
    </row>
    <row r="56" spans="1:22" ht="13" thickBot="1" x14ac:dyDescent="0.3">
      <c r="A56" s="155" t="s">
        <v>174</v>
      </c>
      <c r="B56" s="156"/>
      <c r="C56" s="156"/>
      <c r="D56" s="156"/>
      <c r="E56" s="156"/>
      <c r="F56" s="156"/>
      <c r="G56" s="156"/>
      <c r="H56" s="157">
        <f>'RE CF'!$F$20</f>
        <v>67.433333333333337</v>
      </c>
      <c r="I56" s="157">
        <f>'RE CF'!$F$20</f>
        <v>67.433333333333337</v>
      </c>
      <c r="J56" s="157">
        <f>'RE CF'!$F$20</f>
        <v>67.433333333333337</v>
      </c>
      <c r="K56" s="157">
        <f>'RE CF'!$F$20</f>
        <v>67.433333333333337</v>
      </c>
      <c r="L56" s="157">
        <f>'RE CF'!$F$20</f>
        <v>67.433333333333337</v>
      </c>
      <c r="M56" s="157">
        <f>'RE CF'!$F$20</f>
        <v>67.433333333333337</v>
      </c>
      <c r="N56" s="157">
        <f>'RE CF'!$F$20</f>
        <v>67.433333333333337</v>
      </c>
      <c r="O56" s="157">
        <f>'RE CF'!$F$20</f>
        <v>67.433333333333337</v>
      </c>
      <c r="P56" s="157">
        <f>'RE CF'!$F$20</f>
        <v>67.433333333333337</v>
      </c>
      <c r="Q56" s="157">
        <f>'RE CF'!$F$20</f>
        <v>67.433333333333337</v>
      </c>
      <c r="R56" s="157">
        <f>'RE CF'!$F$20</f>
        <v>67.433333333333337</v>
      </c>
      <c r="S56" s="157">
        <f>'RE CF'!$F$20</f>
        <v>67.433333333333337</v>
      </c>
      <c r="T56" s="158">
        <f>SUM(H56:S56)</f>
        <v>809.20000000000027</v>
      </c>
      <c r="V56" s="119"/>
    </row>
    <row r="57" spans="1:22" ht="13.5" thickTop="1" x14ac:dyDescent="0.3">
      <c r="A57" s="122" t="s">
        <v>88</v>
      </c>
      <c r="H57" s="148">
        <f>H52+H53+H54+H55</f>
        <v>173.66666666666666</v>
      </c>
      <c r="I57" s="148">
        <f>I52+I53+I54+I55</f>
        <v>379.42666666666662</v>
      </c>
      <c r="J57" s="148">
        <f t="shared" ref="J57:S57" si="14">J52+J53+J54+J55</f>
        <v>173.66666666666666</v>
      </c>
      <c r="K57" s="148">
        <f t="shared" si="14"/>
        <v>173.66666666666666</v>
      </c>
      <c r="L57" s="148">
        <f t="shared" si="14"/>
        <v>379.42666666666662</v>
      </c>
      <c r="M57" s="148">
        <f t="shared" si="14"/>
        <v>173.66666666666666</v>
      </c>
      <c r="N57" s="148">
        <f t="shared" si="14"/>
        <v>173.66666666666666</v>
      </c>
      <c r="O57" s="148">
        <f t="shared" si="14"/>
        <v>379.42666666666662</v>
      </c>
      <c r="P57" s="148">
        <f t="shared" si="14"/>
        <v>173.66666666666666</v>
      </c>
      <c r="Q57" s="148">
        <f t="shared" si="14"/>
        <v>173.66666666666666</v>
      </c>
      <c r="R57" s="148">
        <f t="shared" si="14"/>
        <v>379.42666666666662</v>
      </c>
      <c r="S57" s="148">
        <f t="shared" si="14"/>
        <v>173.66666666666666</v>
      </c>
      <c r="T57" s="159">
        <f>T52+T53+T54+T55+T56</f>
        <v>3716.2400000000002</v>
      </c>
      <c r="V57" s="119"/>
    </row>
    <row r="58" spans="1:22" ht="13" x14ac:dyDescent="0.3">
      <c r="S58" s="122" t="s">
        <v>23</v>
      </c>
      <c r="T58" s="159">
        <f>T57/12</f>
        <v>309.68666666666667</v>
      </c>
      <c r="V58" s="119"/>
    </row>
  </sheetData>
  <conditionalFormatting sqref="D20:D28 D2:D11 D13:D18 D30:D44 D46:D52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D45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D19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D12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29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ignoredErrors>
    <ignoredError sqref="F16 F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F913-9C0A-404E-876A-3086A36A6B96}">
  <dimension ref="A1:X101"/>
  <sheetViews>
    <sheetView zoomScale="70" zoomScaleNormal="70"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23.453125" style="83" customWidth="1"/>
    <col min="2" max="2" width="9.54296875" style="83" customWidth="1"/>
    <col min="3" max="4" width="10.1796875" style="83" customWidth="1"/>
    <col min="5" max="9" width="9.54296875" style="83" customWidth="1"/>
    <col min="10" max="10" width="12" style="83" customWidth="1"/>
    <col min="11" max="11" width="10.1796875" style="83" customWidth="1"/>
    <col min="12" max="13" width="10" style="83" customWidth="1"/>
    <col min="14" max="14" width="11.26953125" style="83" customWidth="1"/>
    <col min="15" max="15" width="8.7265625" style="83" customWidth="1"/>
    <col min="16" max="18" width="9.54296875" style="83" customWidth="1"/>
    <col min="19" max="19" width="11.54296875" style="83" bestFit="1" customWidth="1"/>
    <col min="20" max="20" width="9.54296875" style="83" bestFit="1" customWidth="1"/>
    <col min="21" max="21" width="10.36328125" style="83" bestFit="1" customWidth="1"/>
    <col min="22" max="22" width="14" style="83" bestFit="1" customWidth="1"/>
    <col min="23" max="23" width="11.26953125" style="83" customWidth="1"/>
    <col min="24" max="16384" width="8.7265625" style="83"/>
  </cols>
  <sheetData>
    <row r="1" spans="1:15" ht="13" x14ac:dyDescent="0.3">
      <c r="A1" s="69" t="s">
        <v>199</v>
      </c>
    </row>
    <row r="2" spans="1:15" x14ac:dyDescent="0.25">
      <c r="B2" s="84" t="s">
        <v>11</v>
      </c>
      <c r="C2" s="84" t="s">
        <v>12</v>
      </c>
      <c r="D2" s="84" t="s">
        <v>13</v>
      </c>
      <c r="E2" s="84" t="s">
        <v>14</v>
      </c>
      <c r="F2" s="84" t="s">
        <v>15</v>
      </c>
      <c r="G2" s="84" t="s">
        <v>16</v>
      </c>
      <c r="H2" s="84" t="s">
        <v>17</v>
      </c>
      <c r="I2" s="85" t="s">
        <v>18</v>
      </c>
      <c r="J2" s="85" t="s">
        <v>19</v>
      </c>
      <c r="K2" s="85" t="s">
        <v>20</v>
      </c>
      <c r="L2" s="84" t="s">
        <v>21</v>
      </c>
      <c r="M2" s="84" t="s">
        <v>22</v>
      </c>
      <c r="N2" s="85" t="s">
        <v>87</v>
      </c>
    </row>
    <row r="3" spans="1:15" x14ac:dyDescent="0.25">
      <c r="A3" s="83" t="s">
        <v>37</v>
      </c>
      <c r="B3" s="86"/>
      <c r="C3" s="86">
        <v>70.56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7">
        <f>SUM(B3:M3)</f>
        <v>70.56</v>
      </c>
      <c r="O3" s="87"/>
    </row>
    <row r="4" spans="1:15" x14ac:dyDescent="0.25">
      <c r="A4" s="83" t="s">
        <v>38</v>
      </c>
      <c r="B4" s="86"/>
      <c r="C4" s="86">
        <v>71</v>
      </c>
      <c r="E4" s="86"/>
      <c r="F4" s="86"/>
      <c r="H4" s="86"/>
      <c r="I4" s="86"/>
      <c r="L4" s="86"/>
      <c r="M4" s="86"/>
      <c r="N4" s="87">
        <f t="shared" ref="N4:N53" si="0">SUM(B4:M4)</f>
        <v>71</v>
      </c>
      <c r="O4" s="87"/>
    </row>
    <row r="5" spans="1:15" x14ac:dyDescent="0.25">
      <c r="A5" s="83" t="s">
        <v>30</v>
      </c>
      <c r="B5" s="86"/>
      <c r="C5" s="86">
        <v>28</v>
      </c>
      <c r="D5" s="86"/>
      <c r="E5" s="86"/>
      <c r="F5" s="86"/>
      <c r="G5" s="88"/>
      <c r="H5" s="88"/>
      <c r="I5" s="86"/>
      <c r="J5" s="86"/>
      <c r="K5" s="86"/>
      <c r="L5" s="86"/>
      <c r="M5" s="86"/>
      <c r="N5" s="87">
        <f t="shared" si="0"/>
        <v>28</v>
      </c>
      <c r="O5" s="87"/>
    </row>
    <row r="6" spans="1:15" x14ac:dyDescent="0.25">
      <c r="A6" s="89" t="s">
        <v>110</v>
      </c>
      <c r="B6" s="90"/>
      <c r="C6" s="90"/>
      <c r="D6" s="90"/>
      <c r="E6" s="90"/>
      <c r="F6" s="90"/>
      <c r="G6" s="91"/>
      <c r="H6" s="91"/>
      <c r="I6" s="90"/>
      <c r="J6" s="90"/>
      <c r="K6" s="86"/>
      <c r="L6" s="90"/>
      <c r="M6" s="90"/>
      <c r="N6" s="92">
        <f t="shared" si="0"/>
        <v>0</v>
      </c>
      <c r="O6" s="87"/>
    </row>
    <row r="7" spans="1:15" x14ac:dyDescent="0.25">
      <c r="A7" s="89" t="s">
        <v>166</v>
      </c>
      <c r="B7" s="90"/>
      <c r="C7" s="90"/>
      <c r="D7" s="90"/>
      <c r="E7" s="90"/>
      <c r="F7" s="90"/>
      <c r="G7" s="91"/>
      <c r="H7" s="91"/>
      <c r="I7" s="90"/>
      <c r="J7" s="90"/>
      <c r="K7" s="86"/>
      <c r="L7" s="90"/>
      <c r="M7" s="90"/>
      <c r="N7" s="92">
        <f t="shared" si="0"/>
        <v>0</v>
      </c>
      <c r="O7" s="87"/>
    </row>
    <row r="8" spans="1:15" x14ac:dyDescent="0.25">
      <c r="A8" s="83" t="s">
        <v>26</v>
      </c>
      <c r="B8" s="90"/>
      <c r="C8" s="90"/>
      <c r="D8" s="90"/>
      <c r="E8" s="90"/>
      <c r="F8" s="90"/>
      <c r="G8" s="90"/>
      <c r="H8" s="90"/>
      <c r="J8" s="90"/>
      <c r="K8" s="86"/>
      <c r="L8" s="90"/>
      <c r="M8" s="93"/>
      <c r="N8" s="92">
        <f t="shared" si="0"/>
        <v>0</v>
      </c>
      <c r="O8" s="87"/>
    </row>
    <row r="9" spans="1:15" x14ac:dyDescent="0.25">
      <c r="A9" s="83" t="s">
        <v>163</v>
      </c>
      <c r="B9" s="90">
        <v>6.9</v>
      </c>
      <c r="C9" s="90"/>
      <c r="D9" s="94"/>
      <c r="E9" s="90"/>
      <c r="F9" s="90"/>
      <c r="G9" s="94"/>
      <c r="H9" s="90"/>
      <c r="I9" s="90"/>
      <c r="J9" s="94"/>
      <c r="K9" s="90"/>
      <c r="L9" s="90"/>
      <c r="M9" s="90"/>
      <c r="N9" s="92">
        <f t="shared" si="0"/>
        <v>6.9</v>
      </c>
      <c r="O9" s="87"/>
    </row>
    <row r="10" spans="1:15" x14ac:dyDescent="0.25">
      <c r="A10" s="83" t="s">
        <v>100</v>
      </c>
      <c r="B10" s="90"/>
      <c r="C10" s="90"/>
      <c r="D10" s="94"/>
      <c r="E10" s="90"/>
      <c r="F10" s="90"/>
      <c r="G10" s="94"/>
      <c r="H10" s="90"/>
      <c r="I10" s="90"/>
      <c r="J10" s="94"/>
      <c r="K10" s="86"/>
      <c r="L10" s="90"/>
      <c r="M10" s="94"/>
      <c r="N10" s="92">
        <f t="shared" si="0"/>
        <v>0</v>
      </c>
      <c r="O10" s="87"/>
    </row>
    <row r="11" spans="1:15" x14ac:dyDescent="0.25">
      <c r="A11" s="83" t="s">
        <v>180</v>
      </c>
      <c r="B11" s="90">
        <v>10.02</v>
      </c>
      <c r="C11" s="90"/>
      <c r="D11" s="94"/>
      <c r="E11" s="90"/>
      <c r="F11" s="90"/>
      <c r="G11" s="94"/>
      <c r="H11" s="90"/>
      <c r="I11" s="90"/>
      <c r="J11" s="94"/>
      <c r="K11" s="86"/>
      <c r="L11" s="90"/>
      <c r="M11" s="94"/>
      <c r="N11" s="92">
        <f t="shared" si="0"/>
        <v>10.02</v>
      </c>
      <c r="O11" s="87"/>
    </row>
    <row r="12" spans="1:15" x14ac:dyDescent="0.25">
      <c r="A12" s="83" t="s">
        <v>40</v>
      </c>
      <c r="B12" s="90"/>
      <c r="C12" s="90">
        <v>25.2</v>
      </c>
      <c r="D12" s="90"/>
      <c r="E12" s="90"/>
      <c r="F12" s="90"/>
      <c r="G12" s="90"/>
      <c r="H12" s="90"/>
      <c r="I12" s="90"/>
      <c r="J12" s="90"/>
      <c r="K12" s="86"/>
      <c r="L12" s="90"/>
      <c r="M12" s="90"/>
      <c r="N12" s="92">
        <f t="shared" si="0"/>
        <v>25.2</v>
      </c>
      <c r="O12" s="87"/>
    </row>
    <row r="13" spans="1:15" x14ac:dyDescent="0.25">
      <c r="A13" s="83" t="s">
        <v>182</v>
      </c>
      <c r="B13" s="90"/>
      <c r="C13" s="90"/>
      <c r="D13" s="90"/>
      <c r="E13" s="90"/>
      <c r="F13" s="90"/>
      <c r="G13" s="90"/>
      <c r="H13" s="90"/>
      <c r="I13" s="90"/>
      <c r="J13" s="90"/>
      <c r="K13" s="86"/>
      <c r="L13" s="90"/>
      <c r="M13" s="90"/>
      <c r="N13" s="92">
        <f t="shared" si="0"/>
        <v>0</v>
      </c>
      <c r="O13" s="87"/>
    </row>
    <row r="14" spans="1:15" x14ac:dyDescent="0.25">
      <c r="A14" s="83" t="s">
        <v>65</v>
      </c>
      <c r="B14" s="90"/>
      <c r="C14" s="94"/>
      <c r="D14" s="90"/>
      <c r="E14" s="90"/>
      <c r="F14" s="90"/>
      <c r="G14" s="90"/>
      <c r="H14" s="90"/>
      <c r="I14" s="94"/>
      <c r="J14" s="90"/>
      <c r="K14" s="86"/>
      <c r="L14" s="94"/>
      <c r="M14" s="90"/>
      <c r="N14" s="92">
        <f t="shared" si="0"/>
        <v>0</v>
      </c>
      <c r="O14" s="87"/>
    </row>
    <row r="15" spans="1:15" x14ac:dyDescent="0.25">
      <c r="A15" s="83" t="s">
        <v>9</v>
      </c>
      <c r="B15" s="90"/>
      <c r="C15" s="90"/>
      <c r="D15" s="90"/>
      <c r="E15" s="90"/>
      <c r="F15" s="90"/>
      <c r="G15" s="90"/>
      <c r="H15" s="90"/>
      <c r="I15" s="90"/>
      <c r="J15" s="90"/>
      <c r="K15" s="86"/>
      <c r="L15" s="90"/>
      <c r="M15" s="90"/>
      <c r="N15" s="92">
        <f t="shared" si="0"/>
        <v>0</v>
      </c>
      <c r="O15" s="87"/>
    </row>
    <row r="16" spans="1:15" x14ac:dyDescent="0.25">
      <c r="A16" s="83" t="s">
        <v>145</v>
      </c>
      <c r="B16" s="90"/>
      <c r="C16" s="90"/>
      <c r="D16" s="90"/>
      <c r="E16" s="90"/>
      <c r="F16" s="90"/>
      <c r="G16" s="90"/>
      <c r="H16" s="90"/>
      <c r="I16" s="90"/>
      <c r="J16" s="90"/>
      <c r="K16" s="86"/>
      <c r="L16" s="90"/>
      <c r="M16" s="90"/>
      <c r="N16" s="92">
        <f t="shared" si="0"/>
        <v>0</v>
      </c>
      <c r="O16" s="87"/>
    </row>
    <row r="17" spans="1:15" x14ac:dyDescent="0.25">
      <c r="A17" s="83" t="s">
        <v>97</v>
      </c>
      <c r="B17" s="90">
        <v>17.64</v>
      </c>
      <c r="C17" s="90"/>
      <c r="D17" s="90"/>
      <c r="E17" s="90"/>
      <c r="F17" s="90"/>
      <c r="G17" s="90"/>
      <c r="H17" s="90"/>
      <c r="I17" s="90"/>
      <c r="J17" s="90"/>
      <c r="K17" s="86"/>
      <c r="L17" s="90"/>
      <c r="M17" s="90"/>
      <c r="N17" s="92">
        <f t="shared" si="0"/>
        <v>17.64</v>
      </c>
      <c r="O17" s="87"/>
    </row>
    <row r="18" spans="1:15" x14ac:dyDescent="0.25">
      <c r="A18" s="89" t="s">
        <v>129</v>
      </c>
      <c r="B18" s="90"/>
      <c r="C18" s="90"/>
      <c r="D18" s="90"/>
      <c r="E18" s="90"/>
      <c r="F18" s="90"/>
      <c r="G18" s="90"/>
      <c r="H18" s="90"/>
      <c r="I18" s="90"/>
      <c r="J18" s="90"/>
      <c r="K18" s="86"/>
      <c r="L18" s="90"/>
      <c r="M18" s="90"/>
      <c r="N18" s="92">
        <f t="shared" si="0"/>
        <v>0</v>
      </c>
      <c r="O18" s="87"/>
    </row>
    <row r="19" spans="1:15" x14ac:dyDescent="0.25">
      <c r="A19" s="83" t="s">
        <v>29</v>
      </c>
      <c r="B19" s="90"/>
      <c r="C19" s="90"/>
      <c r="D19" s="90"/>
      <c r="E19" s="90"/>
      <c r="F19" s="90"/>
      <c r="G19" s="90"/>
      <c r="H19" s="90"/>
      <c r="I19" s="90"/>
      <c r="J19" s="90"/>
      <c r="K19" s="86"/>
      <c r="L19" s="90"/>
      <c r="M19" s="90"/>
      <c r="N19" s="92">
        <f t="shared" si="0"/>
        <v>0</v>
      </c>
      <c r="O19" s="87"/>
    </row>
    <row r="20" spans="1:15" x14ac:dyDescent="0.25">
      <c r="A20" s="83" t="s">
        <v>171</v>
      </c>
      <c r="B20" s="90"/>
      <c r="C20" s="90"/>
      <c r="D20" s="90"/>
      <c r="E20" s="90"/>
      <c r="F20" s="90"/>
      <c r="G20" s="90"/>
      <c r="H20" s="90"/>
      <c r="I20" s="90"/>
      <c r="J20" s="90"/>
      <c r="K20" s="86"/>
      <c r="L20" s="90"/>
      <c r="M20" s="90"/>
      <c r="N20" s="92">
        <f t="shared" si="0"/>
        <v>0</v>
      </c>
      <c r="O20" s="87"/>
    </row>
    <row r="21" spans="1:15" x14ac:dyDescent="0.25">
      <c r="A21" s="89" t="s">
        <v>94</v>
      </c>
      <c r="B21" s="90"/>
      <c r="C21" s="90">
        <v>34.299999999999997</v>
      </c>
      <c r="D21" s="90"/>
      <c r="E21" s="90"/>
      <c r="F21" s="90"/>
      <c r="G21" s="90"/>
      <c r="H21" s="90"/>
      <c r="I21" s="90"/>
      <c r="J21" s="90"/>
      <c r="K21" s="86"/>
      <c r="L21" s="90"/>
      <c r="M21" s="90"/>
      <c r="N21" s="92">
        <f t="shared" si="0"/>
        <v>34.299999999999997</v>
      </c>
      <c r="O21" s="87"/>
    </row>
    <row r="22" spans="1:15" x14ac:dyDescent="0.25">
      <c r="A22" s="89" t="s">
        <v>153</v>
      </c>
      <c r="B22" s="90">
        <v>10.58</v>
      </c>
      <c r="C22" s="90"/>
      <c r="D22" s="90"/>
      <c r="E22" s="90"/>
      <c r="F22" s="90"/>
      <c r="G22" s="90"/>
      <c r="H22" s="90"/>
      <c r="I22" s="90"/>
      <c r="J22" s="90"/>
      <c r="K22" s="86"/>
      <c r="L22" s="90"/>
      <c r="M22" s="90"/>
      <c r="N22" s="92">
        <f t="shared" si="0"/>
        <v>10.58</v>
      </c>
      <c r="O22" s="87"/>
    </row>
    <row r="23" spans="1:15" x14ac:dyDescent="0.25">
      <c r="A23" s="89" t="s">
        <v>98</v>
      </c>
      <c r="B23" s="90"/>
      <c r="C23" s="90">
        <v>10.83</v>
      </c>
      <c r="D23" s="90"/>
      <c r="E23" s="90"/>
      <c r="F23" s="90"/>
      <c r="G23" s="90"/>
      <c r="H23" s="90"/>
      <c r="I23" s="90"/>
      <c r="J23" s="90"/>
      <c r="K23" s="86"/>
      <c r="L23" s="95"/>
      <c r="M23" s="90"/>
      <c r="N23" s="92">
        <f t="shared" si="0"/>
        <v>10.83</v>
      </c>
      <c r="O23" s="87"/>
    </row>
    <row r="24" spans="1:15" x14ac:dyDescent="0.25">
      <c r="A24" s="83" t="s">
        <v>67</v>
      </c>
      <c r="B24" s="90"/>
      <c r="C24" s="90"/>
      <c r="D24" s="90"/>
      <c r="E24" s="90"/>
      <c r="F24" s="90"/>
      <c r="G24" s="90"/>
      <c r="H24" s="90"/>
      <c r="I24" s="90"/>
      <c r="J24" s="90"/>
      <c r="K24" s="86"/>
      <c r="L24" s="95"/>
      <c r="M24" s="90"/>
      <c r="N24" s="92">
        <f t="shared" si="0"/>
        <v>0</v>
      </c>
      <c r="O24" s="87"/>
    </row>
    <row r="25" spans="1:15" x14ac:dyDescent="0.25">
      <c r="A25" s="89" t="s">
        <v>125</v>
      </c>
      <c r="B25" s="90"/>
      <c r="C25" s="90"/>
      <c r="D25" s="90"/>
      <c r="E25" s="90"/>
      <c r="F25" s="90"/>
      <c r="G25" s="90"/>
      <c r="H25" s="90"/>
      <c r="I25" s="90"/>
      <c r="J25" s="90"/>
      <c r="K25" s="86"/>
      <c r="L25" s="90"/>
      <c r="M25" s="90"/>
      <c r="N25" s="92">
        <f t="shared" si="0"/>
        <v>0</v>
      </c>
      <c r="O25" s="87"/>
    </row>
    <row r="26" spans="1:15" x14ac:dyDescent="0.25">
      <c r="A26" s="89" t="s">
        <v>126</v>
      </c>
      <c r="B26" s="90"/>
      <c r="C26" s="90"/>
      <c r="D26" s="90"/>
      <c r="E26" s="90"/>
      <c r="F26" s="90"/>
      <c r="G26" s="90"/>
      <c r="H26" s="90"/>
      <c r="I26" s="90"/>
      <c r="J26" s="90"/>
      <c r="K26" s="86"/>
      <c r="L26" s="90"/>
      <c r="M26" s="90"/>
      <c r="N26" s="92">
        <f t="shared" si="0"/>
        <v>0</v>
      </c>
      <c r="O26" s="87"/>
    </row>
    <row r="27" spans="1:15" x14ac:dyDescent="0.25">
      <c r="A27" s="89" t="s">
        <v>133</v>
      </c>
      <c r="B27" s="90"/>
      <c r="C27" s="90"/>
      <c r="D27" s="90"/>
      <c r="E27" s="90"/>
      <c r="F27" s="94"/>
      <c r="G27" s="90"/>
      <c r="H27" s="90"/>
      <c r="I27" s="90"/>
      <c r="J27" s="90"/>
      <c r="K27" s="86"/>
      <c r="L27" s="90"/>
      <c r="M27" s="90"/>
      <c r="N27" s="92">
        <f t="shared" si="0"/>
        <v>0</v>
      </c>
      <c r="O27" s="87"/>
    </row>
    <row r="28" spans="1:15" x14ac:dyDescent="0.25">
      <c r="A28" s="83" t="s">
        <v>161</v>
      </c>
      <c r="B28" s="90"/>
      <c r="C28" s="90"/>
      <c r="D28" s="90"/>
      <c r="E28" s="90"/>
      <c r="F28" s="90"/>
      <c r="G28" s="90"/>
      <c r="H28" s="90"/>
      <c r="I28" s="90"/>
      <c r="J28" s="90"/>
      <c r="K28" s="86"/>
      <c r="L28" s="90"/>
      <c r="M28" s="90"/>
      <c r="N28" s="92">
        <f t="shared" si="0"/>
        <v>0</v>
      </c>
      <c r="O28" s="87"/>
    </row>
    <row r="29" spans="1:15" x14ac:dyDescent="0.25">
      <c r="A29" s="83" t="s">
        <v>8</v>
      </c>
      <c r="B29" s="90"/>
      <c r="C29" s="90"/>
      <c r="D29" s="90"/>
      <c r="E29" s="90"/>
      <c r="F29" s="90"/>
      <c r="G29" s="90"/>
      <c r="H29" s="90"/>
      <c r="J29" s="90"/>
      <c r="K29" s="90"/>
      <c r="L29" s="90"/>
      <c r="M29" s="90"/>
      <c r="N29" s="92">
        <f t="shared" si="0"/>
        <v>0</v>
      </c>
      <c r="O29" s="87"/>
    </row>
    <row r="30" spans="1:15" x14ac:dyDescent="0.25">
      <c r="A30" s="83" t="s">
        <v>165</v>
      </c>
      <c r="B30" s="90"/>
      <c r="C30" s="90"/>
      <c r="D30" s="90"/>
      <c r="E30" s="90"/>
      <c r="F30" s="94"/>
      <c r="G30" s="90"/>
      <c r="H30" s="90"/>
      <c r="I30" s="90"/>
      <c r="J30" s="90"/>
      <c r="K30" s="90"/>
      <c r="L30" s="90"/>
      <c r="M30" s="90"/>
      <c r="N30" s="92">
        <f t="shared" si="0"/>
        <v>0</v>
      </c>
      <c r="O30" s="87"/>
    </row>
    <row r="31" spans="1:15" x14ac:dyDescent="0.25">
      <c r="A31" s="89" t="s">
        <v>127</v>
      </c>
      <c r="B31" s="90"/>
      <c r="C31" s="90"/>
      <c r="D31" s="90"/>
      <c r="E31" s="90"/>
      <c r="F31" s="90"/>
      <c r="G31" s="90"/>
      <c r="H31" s="90"/>
      <c r="I31" s="90"/>
      <c r="J31" s="90"/>
      <c r="K31" s="86"/>
      <c r="L31" s="90"/>
      <c r="M31" s="90"/>
      <c r="N31" s="92">
        <f t="shared" si="0"/>
        <v>0</v>
      </c>
      <c r="O31" s="87"/>
    </row>
    <row r="32" spans="1:15" x14ac:dyDescent="0.25">
      <c r="A32" s="83" t="s">
        <v>162</v>
      </c>
      <c r="B32" s="90"/>
      <c r="C32" s="90"/>
      <c r="D32" s="90"/>
      <c r="E32" s="90"/>
      <c r="F32" s="90"/>
      <c r="G32" s="90"/>
      <c r="I32" s="90"/>
      <c r="J32" s="90"/>
      <c r="K32" s="86"/>
      <c r="L32" s="90"/>
      <c r="M32" s="90"/>
      <c r="N32" s="92">
        <f t="shared" si="0"/>
        <v>0</v>
      </c>
      <c r="O32" s="87"/>
    </row>
    <row r="33" spans="1:24" x14ac:dyDescent="0.25">
      <c r="A33" s="23" t="s">
        <v>190</v>
      </c>
      <c r="B33" s="90">
        <v>1.04</v>
      </c>
      <c r="C33" s="90"/>
      <c r="D33" s="90"/>
      <c r="E33" s="90"/>
      <c r="F33" s="90"/>
      <c r="G33" s="90"/>
      <c r="I33" s="90"/>
      <c r="J33" s="90"/>
      <c r="K33" s="86"/>
      <c r="L33" s="90"/>
      <c r="M33" s="90"/>
      <c r="N33" s="92">
        <f t="shared" si="0"/>
        <v>1.04</v>
      </c>
      <c r="O33" s="87"/>
    </row>
    <row r="34" spans="1:24" x14ac:dyDescent="0.25">
      <c r="A34" s="83" t="s">
        <v>134</v>
      </c>
      <c r="B34" s="90"/>
      <c r="C34" s="90"/>
      <c r="D34" s="90"/>
      <c r="E34" s="90"/>
      <c r="F34" s="90"/>
      <c r="G34" s="90"/>
      <c r="H34" s="90"/>
      <c r="I34" s="90"/>
      <c r="J34" s="90"/>
      <c r="K34" s="86"/>
      <c r="L34" s="90"/>
      <c r="M34" s="90"/>
      <c r="N34" s="92">
        <f t="shared" si="0"/>
        <v>0</v>
      </c>
      <c r="O34" s="87"/>
    </row>
    <row r="35" spans="1:24" x14ac:dyDescent="0.25">
      <c r="A35" s="83" t="s">
        <v>123</v>
      </c>
      <c r="B35" s="90">
        <v>4</v>
      </c>
      <c r="C35" s="90"/>
      <c r="D35" s="90"/>
      <c r="E35" s="90"/>
      <c r="F35" s="90"/>
      <c r="G35" s="90"/>
      <c r="H35" s="90"/>
      <c r="I35" s="90"/>
      <c r="J35" s="90"/>
      <c r="K35" s="86"/>
      <c r="L35" s="90"/>
      <c r="M35" s="90"/>
      <c r="N35" s="92">
        <f t="shared" si="0"/>
        <v>4</v>
      </c>
      <c r="O35" s="87"/>
    </row>
    <row r="36" spans="1:24" x14ac:dyDescent="0.25">
      <c r="A36" s="83" t="s">
        <v>157</v>
      </c>
      <c r="B36" s="90">
        <v>19.13</v>
      </c>
      <c r="C36" s="90">
        <v>19.71</v>
      </c>
      <c r="D36" s="90"/>
      <c r="E36" s="90"/>
      <c r="F36" s="86"/>
      <c r="G36" s="90"/>
      <c r="H36" s="90"/>
      <c r="I36" s="90"/>
      <c r="J36" s="90"/>
      <c r="K36" s="86"/>
      <c r="L36" s="86"/>
      <c r="M36" s="86"/>
      <c r="N36" s="92">
        <f t="shared" si="0"/>
        <v>38.840000000000003</v>
      </c>
      <c r="O36" s="87"/>
    </row>
    <row r="37" spans="1:24" x14ac:dyDescent="0.25">
      <c r="A37" s="83" t="s">
        <v>89</v>
      </c>
      <c r="B37" s="90"/>
      <c r="C37" s="90">
        <v>26.89</v>
      </c>
      <c r="D37" s="90"/>
      <c r="E37" s="90"/>
      <c r="F37" s="86"/>
      <c r="G37" s="90"/>
      <c r="H37" s="90"/>
      <c r="I37" s="90"/>
      <c r="J37" s="90"/>
      <c r="K37" s="86"/>
      <c r="L37" s="90"/>
      <c r="M37" s="90"/>
      <c r="N37" s="92">
        <f t="shared" si="0"/>
        <v>26.89</v>
      </c>
      <c r="O37" s="87"/>
    </row>
    <row r="38" spans="1:24" x14ac:dyDescent="0.25">
      <c r="A38" s="83" t="s">
        <v>105</v>
      </c>
      <c r="B38" s="90"/>
      <c r="C38" s="90"/>
      <c r="D38" s="90"/>
      <c r="E38" s="90"/>
      <c r="F38" s="86"/>
      <c r="G38" s="90"/>
      <c r="H38" s="90"/>
      <c r="I38" s="90"/>
      <c r="J38" s="90"/>
      <c r="K38" s="86"/>
      <c r="L38" s="90"/>
      <c r="M38" s="90"/>
      <c r="N38" s="92">
        <f t="shared" si="0"/>
        <v>0</v>
      </c>
      <c r="O38" s="87"/>
    </row>
    <row r="39" spans="1:24" x14ac:dyDescent="0.25">
      <c r="A39" s="83" t="s">
        <v>85</v>
      </c>
      <c r="B39" s="90">
        <v>64.2</v>
      </c>
      <c r="C39" s="90"/>
      <c r="D39" s="90"/>
      <c r="E39" s="90"/>
      <c r="F39" s="86"/>
      <c r="G39" s="90"/>
      <c r="H39" s="90"/>
      <c r="I39" s="90"/>
      <c r="J39" s="90"/>
      <c r="K39" s="86"/>
      <c r="L39" s="90"/>
      <c r="M39" s="90"/>
      <c r="N39" s="92">
        <f t="shared" si="0"/>
        <v>64.2</v>
      </c>
      <c r="O39" s="87"/>
      <c r="X39" s="87"/>
    </row>
    <row r="40" spans="1:24" x14ac:dyDescent="0.25">
      <c r="A40" s="23" t="s">
        <v>188</v>
      </c>
      <c r="B40" s="90"/>
      <c r="C40" s="90"/>
      <c r="D40" s="90"/>
      <c r="E40" s="90"/>
      <c r="F40" s="86"/>
      <c r="G40" s="90"/>
      <c r="H40" s="90"/>
      <c r="I40" s="90"/>
      <c r="J40" s="90"/>
      <c r="K40" s="86"/>
      <c r="L40" s="90"/>
      <c r="M40" s="90"/>
      <c r="N40" s="92">
        <f t="shared" si="0"/>
        <v>0</v>
      </c>
      <c r="O40" s="87"/>
      <c r="X40" s="87"/>
    </row>
    <row r="41" spans="1:24" x14ac:dyDescent="0.25">
      <c r="A41" s="23" t="s">
        <v>189</v>
      </c>
      <c r="B41" s="90"/>
      <c r="C41" s="90">
        <v>0.54</v>
      </c>
      <c r="D41" s="90"/>
      <c r="E41" s="90"/>
      <c r="F41" s="86"/>
      <c r="G41" s="90"/>
      <c r="H41" s="90"/>
      <c r="I41" s="90"/>
      <c r="J41" s="90"/>
      <c r="K41" s="86"/>
      <c r="L41" s="90"/>
      <c r="M41" s="90"/>
      <c r="N41" s="92">
        <f t="shared" si="0"/>
        <v>0.54</v>
      </c>
      <c r="O41" s="87"/>
      <c r="X41" s="87"/>
    </row>
    <row r="42" spans="1:24" x14ac:dyDescent="0.25">
      <c r="A42" s="89" t="s">
        <v>128</v>
      </c>
      <c r="B42" s="90"/>
      <c r="C42" s="90">
        <v>95</v>
      </c>
      <c r="D42" s="90"/>
      <c r="E42" s="90"/>
      <c r="F42" s="86"/>
      <c r="G42" s="90"/>
      <c r="H42" s="90"/>
      <c r="I42" s="90"/>
      <c r="J42" s="90"/>
      <c r="K42" s="86"/>
      <c r="L42" s="90"/>
      <c r="M42" s="90"/>
      <c r="N42" s="92">
        <f t="shared" si="0"/>
        <v>95</v>
      </c>
      <c r="O42" s="87"/>
      <c r="X42" s="87"/>
    </row>
    <row r="43" spans="1:24" x14ac:dyDescent="0.25">
      <c r="A43" s="83" t="s">
        <v>80</v>
      </c>
      <c r="B43" s="90"/>
      <c r="C43" s="90"/>
      <c r="D43" s="90"/>
      <c r="E43" s="90"/>
      <c r="F43" s="86"/>
      <c r="G43" s="90"/>
      <c r="H43" s="90"/>
      <c r="I43" s="90"/>
      <c r="J43" s="90"/>
      <c r="K43" s="86"/>
      <c r="L43" s="90"/>
      <c r="M43" s="90"/>
      <c r="N43" s="92">
        <f t="shared" si="0"/>
        <v>0</v>
      </c>
      <c r="O43" s="87"/>
      <c r="X43" s="87"/>
    </row>
    <row r="44" spans="1:24" x14ac:dyDescent="0.25">
      <c r="A44" s="83" t="s">
        <v>156</v>
      </c>
      <c r="B44" s="90">
        <v>14.8</v>
      </c>
      <c r="C44" s="90"/>
      <c r="D44" s="90"/>
      <c r="E44" s="90"/>
      <c r="F44" s="86"/>
      <c r="G44" s="90"/>
      <c r="H44" s="90"/>
      <c r="I44" s="90"/>
      <c r="J44" s="90"/>
      <c r="K44" s="86"/>
      <c r="L44" s="90"/>
      <c r="M44" s="90"/>
      <c r="N44" s="92">
        <f t="shared" si="0"/>
        <v>14.8</v>
      </c>
      <c r="O44" s="87"/>
      <c r="X44" s="87"/>
    </row>
    <row r="45" spans="1:24" x14ac:dyDescent="0.25">
      <c r="A45" s="83" t="s">
        <v>150</v>
      </c>
      <c r="B45" s="90"/>
      <c r="C45" s="90"/>
      <c r="D45" s="90"/>
      <c r="E45" s="86"/>
      <c r="F45" s="86"/>
      <c r="G45" s="90"/>
      <c r="H45" s="90"/>
      <c r="I45" s="90"/>
      <c r="J45" s="90"/>
      <c r="K45" s="86"/>
      <c r="L45" s="90"/>
      <c r="M45" s="90"/>
      <c r="N45" s="92">
        <f t="shared" si="0"/>
        <v>0</v>
      </c>
      <c r="O45" s="87"/>
      <c r="X45" s="87"/>
    </row>
    <row r="46" spans="1:24" x14ac:dyDescent="0.25">
      <c r="A46" s="83" t="s">
        <v>124</v>
      </c>
      <c r="B46" s="90"/>
      <c r="C46" s="90"/>
      <c r="D46" s="90"/>
      <c r="E46" s="90"/>
      <c r="F46" s="86"/>
      <c r="G46" s="90"/>
      <c r="H46" s="90"/>
      <c r="I46" s="90"/>
      <c r="J46" s="90"/>
      <c r="K46" s="86"/>
      <c r="L46" s="90"/>
      <c r="M46" s="90"/>
      <c r="N46" s="92">
        <f t="shared" si="0"/>
        <v>0</v>
      </c>
      <c r="O46" s="87"/>
      <c r="X46" s="87"/>
    </row>
    <row r="47" spans="1:24" x14ac:dyDescent="0.25">
      <c r="A47" s="83" t="s">
        <v>167</v>
      </c>
      <c r="B47" s="90"/>
      <c r="C47" s="90"/>
      <c r="D47" s="90"/>
      <c r="E47" s="90"/>
      <c r="F47" s="86"/>
      <c r="G47" s="90"/>
      <c r="H47" s="90"/>
      <c r="I47" s="90"/>
      <c r="J47" s="90"/>
      <c r="K47" s="86"/>
      <c r="L47" s="90"/>
      <c r="M47" s="90"/>
      <c r="N47" s="92">
        <f t="shared" si="0"/>
        <v>0</v>
      </c>
      <c r="O47" s="87"/>
      <c r="X47" s="87"/>
    </row>
    <row r="48" spans="1:24" x14ac:dyDescent="0.25">
      <c r="A48" s="89" t="s">
        <v>119</v>
      </c>
      <c r="B48" s="86"/>
      <c r="C48" s="86"/>
      <c r="D48" s="86"/>
      <c r="E48" s="86"/>
      <c r="F48" s="86"/>
      <c r="G48" s="86"/>
      <c r="H48" s="90"/>
      <c r="I48" s="86"/>
      <c r="J48" s="86"/>
      <c r="K48" s="86"/>
      <c r="L48" s="86"/>
      <c r="M48" s="86"/>
      <c r="N48" s="92">
        <f t="shared" si="0"/>
        <v>0</v>
      </c>
      <c r="O48" s="87"/>
      <c r="X48" s="87"/>
    </row>
    <row r="49" spans="1:24" x14ac:dyDescent="0.25">
      <c r="A49" s="23" t="s">
        <v>191</v>
      </c>
      <c r="B49" s="86"/>
      <c r="C49" s="86"/>
      <c r="D49" s="86"/>
      <c r="E49" s="86"/>
      <c r="F49" s="86"/>
      <c r="G49" s="86"/>
      <c r="H49" s="90"/>
      <c r="I49" s="86"/>
      <c r="J49" s="86"/>
      <c r="K49" s="86"/>
      <c r="L49" s="86"/>
      <c r="M49" s="86"/>
      <c r="N49" s="92">
        <f t="shared" si="0"/>
        <v>0</v>
      </c>
      <c r="O49" s="87"/>
      <c r="X49" s="87"/>
    </row>
    <row r="50" spans="1:24" x14ac:dyDescent="0.25">
      <c r="A50" s="83" t="s">
        <v>107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92">
        <f t="shared" si="0"/>
        <v>0</v>
      </c>
      <c r="O50" s="87"/>
      <c r="X50" s="87"/>
    </row>
    <row r="51" spans="1:24" x14ac:dyDescent="0.25">
      <c r="A51" s="23" t="s">
        <v>192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92">
        <f t="shared" si="0"/>
        <v>0</v>
      </c>
      <c r="O51" s="87"/>
      <c r="X51" s="87"/>
    </row>
    <row r="52" spans="1:24" x14ac:dyDescent="0.25">
      <c r="A52" s="99" t="s">
        <v>24</v>
      </c>
      <c r="B52" s="100"/>
      <c r="C52" s="100">
        <v>114.46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92">
        <f t="shared" si="0"/>
        <v>114.46</v>
      </c>
      <c r="O52" s="87"/>
      <c r="X52" s="87"/>
    </row>
    <row r="53" spans="1:24" x14ac:dyDescent="0.25">
      <c r="A53" s="99" t="s">
        <v>81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92">
        <f t="shared" si="0"/>
        <v>0</v>
      </c>
      <c r="O53" s="87"/>
      <c r="X53" s="87"/>
    </row>
    <row r="54" spans="1:24" x14ac:dyDescent="0.25">
      <c r="A54" s="101" t="s">
        <v>61</v>
      </c>
      <c r="B54" s="102">
        <f t="shared" ref="B54:N54" si="1">SUM(B3:B53)</f>
        <v>148.31</v>
      </c>
      <c r="C54" s="102">
        <f t="shared" si="1"/>
        <v>496.49</v>
      </c>
      <c r="D54" s="102"/>
      <c r="E54" s="102"/>
      <c r="F54" s="102"/>
      <c r="G54" s="102">
        <f t="shared" si="1"/>
        <v>0</v>
      </c>
      <c r="H54" s="102">
        <f t="shared" si="1"/>
        <v>0</v>
      </c>
      <c r="I54" s="102">
        <f t="shared" si="1"/>
        <v>0</v>
      </c>
      <c r="J54" s="102">
        <f t="shared" si="1"/>
        <v>0</v>
      </c>
      <c r="K54" s="102">
        <f t="shared" si="1"/>
        <v>0</v>
      </c>
      <c r="L54" s="102">
        <f t="shared" si="1"/>
        <v>0</v>
      </c>
      <c r="M54" s="102">
        <f t="shared" si="1"/>
        <v>0</v>
      </c>
      <c r="N54" s="102">
        <f t="shared" si="1"/>
        <v>644.79999999999995</v>
      </c>
      <c r="O54" s="87"/>
      <c r="X54" s="87"/>
    </row>
    <row r="55" spans="1:24" x14ac:dyDescent="0.25">
      <c r="A55" s="83" t="s">
        <v>50</v>
      </c>
      <c r="B55" s="3">
        <f>2.32+3.41+11.57+6.95</f>
        <v>24.25</v>
      </c>
      <c r="C55" s="86">
        <v>23.28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7">
        <f>SUM(B55:M55)</f>
        <v>47.53</v>
      </c>
      <c r="O55" s="87"/>
      <c r="X55" s="87"/>
    </row>
    <row r="56" spans="1:24" x14ac:dyDescent="0.25">
      <c r="A56" s="83" t="s">
        <v>35</v>
      </c>
      <c r="B56" s="100">
        <v>107.84</v>
      </c>
      <c r="C56" s="100">
        <v>107.84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87">
        <f>SUM(B56:M56)</f>
        <v>215.68</v>
      </c>
      <c r="O56" s="103"/>
      <c r="X56" s="87"/>
    </row>
    <row r="57" spans="1:24" x14ac:dyDescent="0.25">
      <c r="A57" s="99" t="s">
        <v>42</v>
      </c>
      <c r="B57" s="100">
        <v>-72.290000000000006</v>
      </c>
      <c r="C57" s="100">
        <v>-134.29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>
        <f>SUM(B57:M57)</f>
        <v>-206.57999999999998</v>
      </c>
      <c r="O57" s="103"/>
      <c r="X57" s="87"/>
    </row>
    <row r="58" spans="1:24" ht="25.5" thickBot="1" x14ac:dyDescent="0.55000000000000004">
      <c r="A58" s="104" t="s">
        <v>174</v>
      </c>
      <c r="B58" s="105">
        <f>218.83+14.21+28.31</f>
        <v>261.35000000000002</v>
      </c>
      <c r="C58" s="105">
        <f>27.5+20</f>
        <v>47.5</v>
      </c>
      <c r="D58" s="170"/>
      <c r="E58" s="105"/>
      <c r="F58" s="105"/>
      <c r="G58" s="105"/>
      <c r="H58" s="105"/>
      <c r="I58" s="105"/>
      <c r="J58" s="105"/>
      <c r="K58" s="105"/>
      <c r="L58" s="105"/>
      <c r="M58" s="105"/>
      <c r="N58" s="105">
        <f>SUM(B58:M58)</f>
        <v>308.85000000000002</v>
      </c>
      <c r="O58" s="103"/>
      <c r="S58" s="178" t="s">
        <v>213</v>
      </c>
      <c r="X58" s="87"/>
    </row>
    <row r="59" spans="1:24" ht="13.5" thickTop="1" x14ac:dyDescent="0.3">
      <c r="A59" s="106" t="s">
        <v>88</v>
      </c>
      <c r="B59" s="100">
        <f t="shared" ref="B59:M59" si="2">B54+B55+B56+B57+B58</f>
        <v>469.46</v>
      </c>
      <c r="C59" s="100">
        <f t="shared" si="2"/>
        <v>540.82000000000005</v>
      </c>
      <c r="D59" s="100"/>
      <c r="E59" s="100"/>
      <c r="F59" s="100"/>
      <c r="G59" s="100">
        <f t="shared" si="2"/>
        <v>0</v>
      </c>
      <c r="H59" s="100">
        <f t="shared" si="2"/>
        <v>0</v>
      </c>
      <c r="I59" s="100">
        <f t="shared" si="2"/>
        <v>0</v>
      </c>
      <c r="J59" s="100">
        <f t="shared" si="2"/>
        <v>0</v>
      </c>
      <c r="K59" s="100">
        <f>K54+K55+K56+K57+K58</f>
        <v>0</v>
      </c>
      <c r="L59" s="100">
        <f t="shared" si="2"/>
        <v>0</v>
      </c>
      <c r="M59" s="100">
        <f t="shared" si="2"/>
        <v>0</v>
      </c>
      <c r="N59" s="107">
        <f>N54+N55+N56+N57+N58</f>
        <v>1010.2800000000001</v>
      </c>
      <c r="O59" s="103"/>
      <c r="X59" s="87"/>
    </row>
    <row r="60" spans="1:24" x14ac:dyDescent="0.25">
      <c r="Q60" s="96" t="s">
        <v>7</v>
      </c>
      <c r="R60" s="88" t="s">
        <v>59</v>
      </c>
      <c r="S60" s="97" t="s">
        <v>35</v>
      </c>
      <c r="T60" s="97" t="s">
        <v>127</v>
      </c>
      <c r="U60" s="97" t="s">
        <v>176</v>
      </c>
      <c r="V60" s="97" t="s">
        <v>169</v>
      </c>
      <c r="W60" s="96" t="s">
        <v>131</v>
      </c>
      <c r="X60" s="87"/>
    </row>
    <row r="61" spans="1:24" ht="13" x14ac:dyDescent="0.3">
      <c r="C61" s="108"/>
      <c r="D61" s="108"/>
      <c r="M61" s="177"/>
      <c r="N61" s="109"/>
      <c r="O61" s="87"/>
      <c r="P61" s="98">
        <v>42005</v>
      </c>
      <c r="Q61" s="86">
        <v>7.570954529999999</v>
      </c>
      <c r="R61" s="88">
        <v>12.1904656</v>
      </c>
      <c r="S61" s="88">
        <v>61.50337292484766</v>
      </c>
      <c r="T61" s="88">
        <v>32.770352040000006</v>
      </c>
      <c r="U61" s="4">
        <v>11.816527472527399</v>
      </c>
      <c r="V61" s="87">
        <f t="shared" ref="V61:V71" si="3">W61/12</f>
        <v>416.66666666666669</v>
      </c>
      <c r="W61" s="86">
        <v>5000</v>
      </c>
      <c r="X61" s="87"/>
    </row>
    <row r="62" spans="1:24" ht="13" x14ac:dyDescent="0.3">
      <c r="F62" s="173"/>
      <c r="G62" s="87"/>
      <c r="H62" s="108"/>
      <c r="K62" s="87"/>
      <c r="M62" s="177"/>
      <c r="N62" s="86"/>
      <c r="O62" s="87"/>
      <c r="P62" s="98">
        <v>42036</v>
      </c>
      <c r="Q62" s="87">
        <v>114.21991142999998</v>
      </c>
      <c r="R62" s="88">
        <v>9.0250807999999996</v>
      </c>
      <c r="S62" s="88">
        <v>64.553829015419581</v>
      </c>
      <c r="T62" s="88">
        <v>36.325936874857604</v>
      </c>
      <c r="U62" s="86">
        <v>16.887538461538401</v>
      </c>
      <c r="V62" s="87">
        <f t="shared" si="3"/>
        <v>421.75891666666666</v>
      </c>
      <c r="W62" s="87">
        <v>5061.107</v>
      </c>
      <c r="X62" s="87"/>
    </row>
    <row r="63" spans="1:24" x14ac:dyDescent="0.25">
      <c r="D63" s="108"/>
      <c r="H63" s="108"/>
      <c r="M63" s="177"/>
      <c r="O63" s="87"/>
      <c r="P63" s="98">
        <v>42064</v>
      </c>
      <c r="Q63" s="87">
        <v>100.48982868</v>
      </c>
      <c r="R63" s="88">
        <v>8.9848672000000001</v>
      </c>
      <c r="S63" s="88">
        <v>64.553829015419581</v>
      </c>
      <c r="T63" s="88">
        <v>38.590941038393787</v>
      </c>
      <c r="U63" s="86">
        <v>21.958549450549398</v>
      </c>
      <c r="V63" s="87">
        <f t="shared" si="3"/>
        <v>426.91340109081671</v>
      </c>
      <c r="W63" s="87">
        <v>5122.9608130898005</v>
      </c>
    </row>
    <row r="64" spans="1:24" x14ac:dyDescent="0.25">
      <c r="H64" s="108"/>
      <c r="M64" s="177"/>
      <c r="N64" s="87"/>
      <c r="O64" s="87"/>
      <c r="P64" s="98">
        <v>42095</v>
      </c>
      <c r="Q64" s="87">
        <v>62.08872813</v>
      </c>
      <c r="R64" s="88">
        <v>9.7661599999999993</v>
      </c>
      <c r="S64" s="88">
        <v>82.516225562410753</v>
      </c>
      <c r="T64" s="88">
        <v>63.617284488317921</v>
      </c>
      <c r="U64" s="4">
        <v>27.029560439560399</v>
      </c>
      <c r="V64" s="87">
        <f t="shared" si="3"/>
        <v>432.13088053090809</v>
      </c>
      <c r="W64" s="87">
        <v>5185.5705663708968</v>
      </c>
    </row>
    <row r="65" spans="2:24" x14ac:dyDescent="0.25">
      <c r="H65" s="108"/>
      <c r="M65" s="177"/>
      <c r="N65" s="87"/>
      <c r="O65" s="87"/>
      <c r="P65" s="98">
        <v>42125</v>
      </c>
      <c r="Q65" s="87">
        <v>127.68833187</v>
      </c>
      <c r="R65" s="88">
        <v>9.8868007999999996</v>
      </c>
      <c r="S65" s="88">
        <v>69.113625999925233</v>
      </c>
      <c r="T65" s="88">
        <v>64.197794573429661</v>
      </c>
      <c r="U65" s="88">
        <v>15</v>
      </c>
      <c r="V65" s="87">
        <f t="shared" si="3"/>
        <v>437.41212487422854</v>
      </c>
      <c r="W65" s="87">
        <v>5248.9454984907425</v>
      </c>
    </row>
    <row r="66" spans="2:24" x14ac:dyDescent="0.25">
      <c r="M66" s="177"/>
      <c r="N66" s="87"/>
      <c r="O66" s="87"/>
      <c r="P66" s="98">
        <v>42156</v>
      </c>
      <c r="Q66" s="87">
        <v>99.440304030000007</v>
      </c>
      <c r="R66" s="88">
        <v>11.196615199999998</v>
      </c>
      <c r="S66" s="88">
        <v>69.113625999925233</v>
      </c>
      <c r="T66" s="88">
        <v>65.076657216300404</v>
      </c>
      <c r="U66" s="88">
        <v>26</v>
      </c>
      <c r="V66" s="87">
        <f t="shared" si="3"/>
        <v>442.75791341716649</v>
      </c>
      <c r="W66" s="87">
        <v>5313.0949610059979</v>
      </c>
    </row>
    <row r="67" spans="2:24" x14ac:dyDescent="0.25">
      <c r="M67" s="177"/>
      <c r="N67" s="87"/>
      <c r="O67" s="87"/>
      <c r="P67" s="98">
        <v>42186</v>
      </c>
      <c r="Q67" s="87">
        <v>93.025264320000005</v>
      </c>
      <c r="R67" s="88">
        <v>18.055906399999998</v>
      </c>
      <c r="S67" s="88">
        <v>69.113625999925233</v>
      </c>
      <c r="T67" s="88">
        <v>51.550032491542645</v>
      </c>
      <c r="U67" s="88">
        <v>15</v>
      </c>
      <c r="V67" s="87">
        <f t="shared" si="3"/>
        <v>448.16903498020309</v>
      </c>
      <c r="W67" s="87">
        <v>5378.0284197624369</v>
      </c>
    </row>
    <row r="68" spans="2:24" x14ac:dyDescent="0.25">
      <c r="B68" s="87"/>
      <c r="C68" s="87"/>
      <c r="D68" s="87"/>
      <c r="E68" s="87"/>
      <c r="F68" s="87"/>
      <c r="G68" s="87"/>
      <c r="M68" s="177"/>
      <c r="N68" s="87"/>
      <c r="O68" s="87"/>
      <c r="P68" s="98">
        <v>42217</v>
      </c>
      <c r="Q68" s="87">
        <v>138.20658165</v>
      </c>
      <c r="R68" s="88">
        <v>11.5642824</v>
      </c>
      <c r="S68" s="88">
        <v>69.113625999925233</v>
      </c>
      <c r="T68" s="88">
        <v>46.236956447995524</v>
      </c>
      <c r="U68" s="88">
        <v>80</v>
      </c>
      <c r="V68" s="87">
        <f t="shared" si="3"/>
        <v>453.64628802431019</v>
      </c>
      <c r="W68" s="87">
        <v>5443.7554562917221</v>
      </c>
    </row>
    <row r="69" spans="2:24" x14ac:dyDescent="0.25">
      <c r="M69" s="177"/>
      <c r="N69" s="87"/>
      <c r="O69" s="87"/>
      <c r="P69" s="98">
        <v>42248</v>
      </c>
      <c r="Q69" s="87">
        <v>140.65643097</v>
      </c>
      <c r="R69" s="88">
        <v>6.9454631999999998</v>
      </c>
      <c r="S69" s="88">
        <v>69.113625999925233</v>
      </c>
      <c r="T69" s="88">
        <v>75.573893940884389</v>
      </c>
      <c r="U69" s="88">
        <v>30</v>
      </c>
      <c r="V69" s="87">
        <f t="shared" si="3"/>
        <v>459.19048076877056</v>
      </c>
      <c r="W69" s="87">
        <v>5510.2857692252464</v>
      </c>
    </row>
    <row r="70" spans="2:24" x14ac:dyDescent="0.25">
      <c r="M70" s="177"/>
      <c r="N70" s="87"/>
      <c r="O70" s="87"/>
      <c r="P70" s="98">
        <v>42278</v>
      </c>
      <c r="Q70" s="87">
        <v>50.805619289999996</v>
      </c>
      <c r="R70" s="88">
        <v>6.1928943999999992</v>
      </c>
      <c r="S70" s="88">
        <v>69.113625999925233</v>
      </c>
      <c r="T70" s="88">
        <v>21.772050309540099</v>
      </c>
      <c r="U70" s="88">
        <v>30</v>
      </c>
      <c r="V70" s="87">
        <f t="shared" si="3"/>
        <v>464.80243131043807</v>
      </c>
      <c r="W70" s="87">
        <v>5577.6291757252566</v>
      </c>
    </row>
    <row r="71" spans="2:24" x14ac:dyDescent="0.25">
      <c r="M71" s="177"/>
      <c r="N71" s="87"/>
      <c r="O71" s="87"/>
      <c r="P71" s="98">
        <v>42309</v>
      </c>
      <c r="Q71" s="87">
        <v>153.09257921999998</v>
      </c>
      <c r="R71" s="88">
        <v>5.2335127999999997</v>
      </c>
      <c r="S71" s="88">
        <v>69.113625999925233</v>
      </c>
      <c r="T71" s="88">
        <v>82.518727836088487</v>
      </c>
      <c r="U71" s="86">
        <v>150</v>
      </c>
      <c r="V71" s="87">
        <f t="shared" si="3"/>
        <v>470.48296774445544</v>
      </c>
      <c r="W71" s="87">
        <v>5645.7956129334652</v>
      </c>
    </row>
    <row r="72" spans="2:24" x14ac:dyDescent="0.25">
      <c r="M72" s="177"/>
      <c r="N72" s="87"/>
      <c r="O72" s="87"/>
      <c r="P72" s="98">
        <v>42339</v>
      </c>
      <c r="Q72" s="87">
        <v>189.68504687999999</v>
      </c>
      <c r="R72" s="88">
        <v>5.7620343999999992</v>
      </c>
      <c r="S72" s="88">
        <v>69.113625999925233</v>
      </c>
      <c r="T72" s="88">
        <v>106.98393715137075</v>
      </c>
      <c r="U72" s="4">
        <v>32</v>
      </c>
      <c r="V72" s="87">
        <f>W72/12</f>
        <v>476.23292828644753</v>
      </c>
      <c r="W72" s="87">
        <v>5714.7951394373704</v>
      </c>
      <c r="X72" s="87"/>
    </row>
    <row r="73" spans="2:24" x14ac:dyDescent="0.25">
      <c r="M73" s="177"/>
      <c r="N73" s="87"/>
      <c r="O73" s="87"/>
      <c r="P73" s="98">
        <v>42370</v>
      </c>
      <c r="Q73" s="87">
        <v>33.104595329999995</v>
      </c>
      <c r="R73" s="88">
        <v>5.2679815999999997</v>
      </c>
      <c r="S73" s="88">
        <v>102.34891704155595</v>
      </c>
      <c r="T73" s="88">
        <v>42.661788774262192</v>
      </c>
      <c r="U73" s="4">
        <v>60</v>
      </c>
      <c r="V73" s="87">
        <f>W73/12</f>
        <v>482.05316139620754</v>
      </c>
      <c r="W73" s="87">
        <v>5784.6379367544905</v>
      </c>
      <c r="X73" s="87"/>
    </row>
    <row r="74" spans="2:24" x14ac:dyDescent="0.25">
      <c r="M74" s="177"/>
      <c r="N74" s="87"/>
      <c r="O74" s="87"/>
      <c r="P74" s="98">
        <v>42401</v>
      </c>
      <c r="Q74" s="87">
        <v>150.26892660000001</v>
      </c>
      <c r="R74" s="88">
        <v>5.2852159999999992</v>
      </c>
      <c r="S74" s="88">
        <v>102.34891704155595</v>
      </c>
      <c r="T74" s="88">
        <v>85.617272168264307</v>
      </c>
      <c r="U74" s="4">
        <v>220</v>
      </c>
      <c r="V74" s="87">
        <f>W74/12</f>
        <v>487.94452590289512</v>
      </c>
      <c r="W74" s="87">
        <v>5855.3343108347417</v>
      </c>
      <c r="X74" s="87"/>
    </row>
    <row r="75" spans="2:24" x14ac:dyDescent="0.25">
      <c r="M75" s="177"/>
      <c r="N75" s="87"/>
      <c r="O75" s="87"/>
      <c r="P75" s="98">
        <v>42430</v>
      </c>
      <c r="Q75" s="86">
        <v>163.32903881999999</v>
      </c>
      <c r="R75" s="88">
        <v>5.7907583999999996</v>
      </c>
      <c r="S75" s="88">
        <v>102.34891704155595</v>
      </c>
      <c r="T75" s="88">
        <v>112.24688640795961</v>
      </c>
      <c r="U75" s="4">
        <v>49</v>
      </c>
      <c r="V75" s="87">
        <f>W75/12</f>
        <v>493.90789113176476</v>
      </c>
      <c r="W75" s="87">
        <v>5926.8946935811773</v>
      </c>
    </row>
    <row r="76" spans="2:24" x14ac:dyDescent="0.25">
      <c r="M76" s="177"/>
      <c r="N76" s="87"/>
      <c r="O76" s="87"/>
      <c r="P76" s="98">
        <v>42461</v>
      </c>
      <c r="Q76" s="86">
        <v>56.217140909999998</v>
      </c>
      <c r="R76" s="88">
        <v>7.2154688</v>
      </c>
      <c r="S76" s="88">
        <v>102.34891704155595</v>
      </c>
      <c r="T76" s="88">
        <v>104.37205090206069</v>
      </c>
      <c r="U76" s="86">
        <v>48</v>
      </c>
      <c r="V76" s="87">
        <f t="shared" ref="V76:V101" si="4">W76/12</f>
        <v>499.94413703244254</v>
      </c>
      <c r="W76" s="87">
        <v>5999.3296443893105</v>
      </c>
    </row>
    <row r="77" spans="2:24" x14ac:dyDescent="0.25">
      <c r="M77" s="177"/>
      <c r="N77" s="87"/>
      <c r="O77" s="87"/>
      <c r="P77" s="98">
        <v>42491</v>
      </c>
      <c r="Q77" s="86">
        <v>157.28492699999998</v>
      </c>
      <c r="R77" s="86">
        <v>7.238448</v>
      </c>
      <c r="S77" s="86">
        <v>94.883304187397371</v>
      </c>
      <c r="T77" s="86">
        <v>123.46957311960473</v>
      </c>
      <c r="U77" s="86">
        <v>120</v>
      </c>
      <c r="V77" s="87">
        <f t="shared" si="4"/>
        <v>506.05415430877088</v>
      </c>
      <c r="W77" s="87">
        <v>6072.6498517052505</v>
      </c>
    </row>
    <row r="78" spans="2:24" x14ac:dyDescent="0.25">
      <c r="M78" s="177"/>
      <c r="N78" s="87"/>
      <c r="O78" s="87"/>
      <c r="P78" s="98">
        <v>42522</v>
      </c>
      <c r="Q78" s="86">
        <v>170.37379331999998</v>
      </c>
      <c r="R78" s="88">
        <v>6.9282288000000003</v>
      </c>
      <c r="S78" s="88">
        <v>94.883304187397371</v>
      </c>
      <c r="T78" s="88">
        <v>141.55532028147044</v>
      </c>
      <c r="U78" s="4">
        <v>35.869999999999997</v>
      </c>
      <c r="V78" s="87">
        <f t="shared" si="4"/>
        <v>512.23884455024006</v>
      </c>
      <c r="W78" s="87">
        <v>6146.8661346028812</v>
      </c>
    </row>
    <row r="79" spans="2:24" x14ac:dyDescent="0.25">
      <c r="M79" s="177"/>
      <c r="N79" s="87"/>
      <c r="O79" s="87"/>
      <c r="P79" s="98">
        <v>42552</v>
      </c>
      <c r="Q79" s="86">
        <v>57.255163920000001</v>
      </c>
      <c r="R79" s="88">
        <v>7.4165368000000003</v>
      </c>
      <c r="S79" s="88">
        <v>94.883304187397371</v>
      </c>
      <c r="T79" s="88">
        <v>116.30856710966492</v>
      </c>
      <c r="U79" s="86">
        <v>150</v>
      </c>
      <c r="V79" s="87">
        <f t="shared" si="4"/>
        <v>518.49912036502644</v>
      </c>
      <c r="W79" s="87">
        <v>6221.9894443803169</v>
      </c>
    </row>
    <row r="80" spans="2:24" x14ac:dyDescent="0.25">
      <c r="M80" s="177"/>
      <c r="N80" s="87"/>
      <c r="O80" s="87"/>
      <c r="P80" s="98">
        <v>42583</v>
      </c>
      <c r="Q80" s="86">
        <v>157.14403191</v>
      </c>
      <c r="R80" s="88">
        <v>8.1576159999999991</v>
      </c>
      <c r="S80" s="88">
        <v>94.883304187397371</v>
      </c>
      <c r="T80" s="88">
        <v>136.84597688699876</v>
      </c>
      <c r="U80" s="4">
        <v>32</v>
      </c>
      <c r="V80" s="87">
        <f t="shared" si="4"/>
        <v>524.83590551465556</v>
      </c>
      <c r="W80" s="87">
        <v>6298.0308661758663</v>
      </c>
    </row>
    <row r="81" spans="13:23" x14ac:dyDescent="0.25">
      <c r="M81" s="177"/>
      <c r="N81" s="87"/>
      <c r="O81" s="87"/>
      <c r="P81" s="98">
        <v>42614</v>
      </c>
      <c r="Q81" s="86">
        <v>169.12011456000002</v>
      </c>
      <c r="R81" s="88">
        <v>8.6401791999999986</v>
      </c>
      <c r="S81" s="88">
        <v>94.883304187397371</v>
      </c>
      <c r="T81" s="88">
        <v>163.8009113735306</v>
      </c>
      <c r="U81" s="4">
        <v>60</v>
      </c>
      <c r="V81" s="87">
        <f t="shared" si="4"/>
        <v>531.25013505031234</v>
      </c>
      <c r="W81" s="87">
        <v>6375.0016206037481</v>
      </c>
    </row>
    <row r="82" spans="13:23" x14ac:dyDescent="0.25">
      <c r="M82" s="177"/>
      <c r="N82" s="87"/>
      <c r="O82" s="87"/>
      <c r="P82" s="98">
        <v>42644</v>
      </c>
      <c r="Q82" s="86">
        <v>54.825442469999992</v>
      </c>
      <c r="R82" s="88">
        <v>6.0205504000000003</v>
      </c>
      <c r="S82" s="88">
        <v>101.45100367171182</v>
      </c>
      <c r="T82" s="88">
        <v>128.33723440272689</v>
      </c>
      <c r="U82" s="4">
        <v>220</v>
      </c>
      <c r="V82" s="87">
        <f t="shared" si="4"/>
        <v>537.74275545081628</v>
      </c>
      <c r="W82" s="87">
        <v>6452.9130654097953</v>
      </c>
    </row>
    <row r="83" spans="13:23" x14ac:dyDescent="0.25">
      <c r="M83" s="177"/>
      <c r="N83" s="87"/>
      <c r="O83" s="87"/>
      <c r="P83" s="98">
        <v>42675</v>
      </c>
      <c r="Q83" s="86">
        <v>155.52805149</v>
      </c>
      <c r="R83" s="88">
        <v>6.0607640000000007</v>
      </c>
      <c r="S83" s="88">
        <v>101.45100367171182</v>
      </c>
      <c r="T83" s="88">
        <v>114.35727998181237</v>
      </c>
      <c r="U83" s="4">
        <v>49</v>
      </c>
      <c r="V83" s="87">
        <f t="shared" si="4"/>
        <v>544.31472476228294</v>
      </c>
      <c r="W83" s="87">
        <v>6531.7766971473948</v>
      </c>
    </row>
    <row r="84" spans="13:23" x14ac:dyDescent="0.25">
      <c r="M84" s="177"/>
      <c r="N84" s="87"/>
      <c r="O84" s="87"/>
      <c r="P84" s="98">
        <v>42705</v>
      </c>
      <c r="Q84" s="86">
        <v>199.68572285999997</v>
      </c>
      <c r="R84" s="86">
        <v>9.7546704000000002</v>
      </c>
      <c r="S84" s="86">
        <v>101.45100367171182</v>
      </c>
      <c r="T84" s="86">
        <v>81.935600015572874</v>
      </c>
      <c r="U84" s="86">
        <v>48</v>
      </c>
      <c r="V84" s="87">
        <f t="shared" si="4"/>
        <v>550.9670127394927</v>
      </c>
      <c r="W84" s="87">
        <v>6611.6041528739124</v>
      </c>
    </row>
    <row r="85" spans="13:23" x14ac:dyDescent="0.25">
      <c r="M85" s="177"/>
      <c r="N85" s="87"/>
      <c r="O85" s="87"/>
      <c r="P85" s="98">
        <v>42736</v>
      </c>
      <c r="Q85" s="86">
        <v>37.639116899999998</v>
      </c>
      <c r="R85" s="88">
        <v>11.3861936</v>
      </c>
      <c r="S85" s="88">
        <v>99.342054421702201</v>
      </c>
      <c r="T85" s="88">
        <v>-11.528994362339677</v>
      </c>
      <c r="U85" s="86">
        <v>16.887538461538401</v>
      </c>
      <c r="V85" s="87">
        <f t="shared" si="4"/>
        <v>557.70060098898716</v>
      </c>
      <c r="W85" s="87">
        <v>6692.4072118678459</v>
      </c>
    </row>
    <row r="86" spans="13:23" x14ac:dyDescent="0.25">
      <c r="M86" s="177"/>
      <c r="N86" s="87"/>
      <c r="O86" s="87"/>
      <c r="P86" s="98">
        <v>42767</v>
      </c>
      <c r="Q86" s="86">
        <v>136.73149631999999</v>
      </c>
      <c r="R86" s="88">
        <v>10.311916</v>
      </c>
      <c r="S86" s="88">
        <v>99.342054421702201</v>
      </c>
      <c r="T86" s="88">
        <v>-16.036100427214034</v>
      </c>
      <c r="U86" s="86">
        <v>21.958549450549398</v>
      </c>
      <c r="V86" s="87">
        <f t="shared" si="4"/>
        <v>564.51648311391398</v>
      </c>
      <c r="W86" s="87">
        <v>6774.1977973669682</v>
      </c>
    </row>
    <row r="87" spans="13:23" x14ac:dyDescent="0.25">
      <c r="M87" s="177"/>
      <c r="N87" s="87"/>
      <c r="O87" s="87"/>
      <c r="P87" s="98">
        <v>42795</v>
      </c>
      <c r="Q87" s="86">
        <v>182.62303992</v>
      </c>
      <c r="R87" s="88">
        <v>12.1904656</v>
      </c>
      <c r="S87" s="88">
        <v>99.342054421702201</v>
      </c>
      <c r="T87" s="88">
        <v>101.50008000182693</v>
      </c>
      <c r="U87" s="4">
        <v>27.029560439560399</v>
      </c>
      <c r="V87" s="87">
        <f t="shared" si="4"/>
        <v>571.41566486064244</v>
      </c>
      <c r="W87" s="87">
        <v>6856.9879783277092</v>
      </c>
    </row>
    <row r="88" spans="13:23" x14ac:dyDescent="0.25">
      <c r="M88" s="177"/>
      <c r="N88" s="87"/>
      <c r="O88" s="87"/>
      <c r="P88" s="98">
        <v>42826</v>
      </c>
      <c r="Q88" s="86">
        <v>67.244338260000006</v>
      </c>
      <c r="R88" s="88">
        <v>10.4727704</v>
      </c>
      <c r="S88" s="88">
        <v>113.8410805155182</v>
      </c>
      <c r="T88" s="88">
        <v>63.375828788181877</v>
      </c>
      <c r="U88" s="88">
        <v>15</v>
      </c>
      <c r="V88" s="87">
        <f t="shared" si="4"/>
        <v>578.39916426717025</v>
      </c>
      <c r="W88" s="87">
        <v>6940.7899712060434</v>
      </c>
    </row>
    <row r="89" spans="13:23" x14ac:dyDescent="0.25">
      <c r="M89" s="177"/>
      <c r="N89" s="87"/>
      <c r="O89" s="87"/>
      <c r="P89" s="98">
        <v>42856</v>
      </c>
      <c r="Q89" s="86">
        <v>156.44243187000001</v>
      </c>
      <c r="R89" s="88">
        <v>11.719391999999999</v>
      </c>
      <c r="S89" s="88">
        <v>113.71454356051765</v>
      </c>
      <c r="T89" s="88">
        <v>104.03490012841829</v>
      </c>
      <c r="U89" s="88">
        <v>26</v>
      </c>
      <c r="V89" s="87">
        <f t="shared" si="4"/>
        <v>585.46801181334513</v>
      </c>
      <c r="W89" s="87">
        <v>7025.6161417601415</v>
      </c>
    </row>
    <row r="90" spans="13:23" x14ac:dyDescent="0.25">
      <c r="M90" s="177"/>
      <c r="N90" s="87"/>
      <c r="O90" s="87"/>
      <c r="P90" s="98">
        <v>42887</v>
      </c>
      <c r="Q90" s="86">
        <v>179.53772498999999</v>
      </c>
      <c r="R90" s="88">
        <v>11.512579199999999</v>
      </c>
      <c r="S90" s="88">
        <v>113.71454356051765</v>
      </c>
      <c r="T90" s="88">
        <v>-3.0004166935148828</v>
      </c>
      <c r="U90" s="88">
        <v>15</v>
      </c>
      <c r="V90" s="87">
        <f t="shared" si="4"/>
        <v>592.62325057292071</v>
      </c>
      <c r="W90" s="87">
        <v>7111.479006875049</v>
      </c>
    </row>
    <row r="91" spans="13:23" x14ac:dyDescent="0.25">
      <c r="M91" s="177"/>
      <c r="N91" s="87"/>
      <c r="O91" s="87"/>
      <c r="P91" s="98">
        <v>42917</v>
      </c>
      <c r="Q91" s="86">
        <v>74.86992558</v>
      </c>
      <c r="R91" s="88">
        <v>11.8745016</v>
      </c>
      <c r="S91" s="88">
        <v>94.626284873305607</v>
      </c>
      <c r="T91" s="88">
        <v>99.568095114022256</v>
      </c>
      <c r="U91" s="88">
        <v>80</v>
      </c>
      <c r="V91" s="87">
        <f t="shared" si="4"/>
        <v>599.86593636747273</v>
      </c>
      <c r="W91" s="87">
        <v>7198.3912364096723</v>
      </c>
    </row>
    <row r="92" spans="13:23" x14ac:dyDescent="0.25">
      <c r="M92" s="177"/>
      <c r="N92" s="87"/>
      <c r="O92" s="87"/>
      <c r="P92" s="98">
        <v>42948</v>
      </c>
      <c r="Q92" s="86">
        <v>151.12004795999999</v>
      </c>
      <c r="R92" s="88">
        <v>12.293871999999999</v>
      </c>
      <c r="S92" s="88">
        <v>94.626284873305607</v>
      </c>
      <c r="T92" s="88">
        <v>-88.440008419658099</v>
      </c>
      <c r="U92" s="88">
        <v>30</v>
      </c>
      <c r="V92" s="87">
        <f t="shared" si="4"/>
        <v>607.1971379221942</v>
      </c>
      <c r="W92" s="87">
        <v>7286.36565506633</v>
      </c>
    </row>
    <row r="93" spans="13:23" x14ac:dyDescent="0.25">
      <c r="M93" s="177"/>
      <c r="N93" s="87"/>
      <c r="O93" s="87"/>
      <c r="P93" s="98">
        <v>42979</v>
      </c>
      <c r="Q93" s="86">
        <v>176.17061987999998</v>
      </c>
      <c r="R93" s="88">
        <v>13.483045599999999</v>
      </c>
      <c r="S93" s="88">
        <v>94.626284873305607</v>
      </c>
      <c r="T93" s="88">
        <v>-78.633181325948016</v>
      </c>
      <c r="U93" s="88">
        <v>30</v>
      </c>
      <c r="V93" s="87">
        <f t="shared" si="4"/>
        <v>614.61793702359648</v>
      </c>
      <c r="W93" s="87">
        <v>7375.4152442831582</v>
      </c>
    </row>
    <row r="94" spans="13:23" x14ac:dyDescent="0.25">
      <c r="M94" s="177"/>
      <c r="N94" s="87"/>
      <c r="O94" s="87"/>
      <c r="P94" s="98">
        <v>43009</v>
      </c>
      <c r="Q94" s="86">
        <v>72.489086099999994</v>
      </c>
      <c r="R94" s="86">
        <v>14.5745576</v>
      </c>
      <c r="S94" s="86">
        <v>94.626284873305607</v>
      </c>
      <c r="T94" s="86">
        <v>20.976041379678662</v>
      </c>
      <c r="U94" s="86">
        <v>150</v>
      </c>
      <c r="V94" s="87">
        <f t="shared" si="4"/>
        <v>622.12942867913671</v>
      </c>
      <c r="W94" s="87">
        <v>7465.5531441496405</v>
      </c>
    </row>
    <row r="95" spans="13:23" x14ac:dyDescent="0.25">
      <c r="M95" s="177"/>
      <c r="N95" s="87"/>
      <c r="O95" s="87"/>
      <c r="P95" s="98">
        <v>43040</v>
      </c>
      <c r="Q95" s="3">
        <v>161.76194037000002</v>
      </c>
      <c r="R95" s="4">
        <v>12.489195199999999</v>
      </c>
      <c r="S95" s="4">
        <v>94.626284873305607</v>
      </c>
      <c r="T95" s="4">
        <v>-97.640078901231036</v>
      </c>
      <c r="U95" s="4">
        <v>32</v>
      </c>
      <c r="V95" s="87">
        <f t="shared" si="4"/>
        <v>629.73272127879591</v>
      </c>
      <c r="W95" s="87">
        <v>7556.7926553455509</v>
      </c>
    </row>
    <row r="96" spans="13:23" x14ac:dyDescent="0.25">
      <c r="M96" s="177"/>
      <c r="N96" s="87"/>
      <c r="O96" s="87"/>
      <c r="P96" s="98">
        <v>43070</v>
      </c>
      <c r="Q96" s="3">
        <v>223.08293403000002</v>
      </c>
      <c r="R96" s="4">
        <v>12.897076</v>
      </c>
      <c r="S96" s="4">
        <v>94.626284873305607</v>
      </c>
      <c r="T96" s="4">
        <v>-253.44655442954038</v>
      </c>
      <c r="U96" s="4">
        <v>60</v>
      </c>
      <c r="V96" s="87">
        <f t="shared" si="4"/>
        <v>637.42893675863263</v>
      </c>
      <c r="W96" s="87">
        <v>7649.1472411035911</v>
      </c>
    </row>
    <row r="97" spans="13:23" x14ac:dyDescent="0.25">
      <c r="M97" s="177"/>
      <c r="N97" s="87"/>
      <c r="O97" s="87"/>
      <c r="P97" s="98">
        <v>43101</v>
      </c>
      <c r="Q97" s="3">
        <v>42.645205709999999</v>
      </c>
      <c r="R97" s="4">
        <v>13.931139999999999</v>
      </c>
      <c r="S97" s="4">
        <v>94.626284873305607</v>
      </c>
      <c r="T97" s="4">
        <v>-111.64175960818977</v>
      </c>
      <c r="U97" s="4">
        <v>220</v>
      </c>
      <c r="V97" s="87">
        <f t="shared" si="4"/>
        <v>645.21921076633464</v>
      </c>
      <c r="W97" s="87">
        <v>7742.6305291960152</v>
      </c>
    </row>
    <row r="98" spans="13:23" x14ac:dyDescent="0.25">
      <c r="M98" s="177"/>
      <c r="N98" s="87"/>
      <c r="O98" s="87"/>
      <c r="P98" s="98">
        <v>43132</v>
      </c>
      <c r="Q98" s="86">
        <v>142.76123109</v>
      </c>
      <c r="R98" s="4">
        <v>13.373894400000001</v>
      </c>
      <c r="S98" s="4">
        <v>94.626284873305607</v>
      </c>
      <c r="T98" s="4">
        <v>-209.99395763091741</v>
      </c>
      <c r="U98" s="4">
        <v>49</v>
      </c>
      <c r="V98" s="87">
        <f t="shared" si="4"/>
        <v>653.10469282879433</v>
      </c>
      <c r="W98" s="87">
        <v>7837.2563139455315</v>
      </c>
    </row>
    <row r="99" spans="13:23" x14ac:dyDescent="0.25">
      <c r="M99" s="177"/>
      <c r="N99" s="87"/>
      <c r="O99" s="87"/>
      <c r="P99" s="98">
        <v>43160</v>
      </c>
      <c r="Q99" s="86">
        <v>193.64161104000004</v>
      </c>
      <c r="R99" s="86">
        <v>15.2466992</v>
      </c>
      <c r="S99" s="4">
        <v>94.626284873305607</v>
      </c>
      <c r="T99" s="86">
        <v>-27.312842519723869</v>
      </c>
      <c r="U99" s="86">
        <v>48</v>
      </c>
      <c r="V99" s="87">
        <f t="shared" si="4"/>
        <v>661.0865465217322</v>
      </c>
      <c r="W99" s="87">
        <v>7933.038558260786</v>
      </c>
    </row>
    <row r="100" spans="13:23" x14ac:dyDescent="0.25">
      <c r="M100" s="177"/>
      <c r="N100" s="87"/>
      <c r="O100" s="87"/>
      <c r="P100" s="98">
        <v>43191</v>
      </c>
      <c r="Q100" s="86">
        <v>94.353703739999986</v>
      </c>
      <c r="R100" s="86">
        <v>13.689858399999999</v>
      </c>
      <c r="S100" s="4">
        <v>94.626284873305607</v>
      </c>
      <c r="T100" s="86">
        <v>-58.068542268646461</v>
      </c>
      <c r="U100" s="86">
        <v>120</v>
      </c>
      <c r="V100" s="87">
        <f t="shared" si="4"/>
        <v>669.1659496413929</v>
      </c>
      <c r="W100" s="87">
        <v>8029.9913956967148</v>
      </c>
    </row>
    <row r="101" spans="13:23" x14ac:dyDescent="0.25">
      <c r="M101" s="177"/>
      <c r="N101" s="87"/>
      <c r="O101" s="87"/>
      <c r="P101" s="98">
        <v>43221</v>
      </c>
      <c r="Q101" s="86">
        <v>177.86711178000004</v>
      </c>
      <c r="R101" s="4">
        <v>13.908160800000001</v>
      </c>
      <c r="S101" s="4">
        <v>73.391528809377604</v>
      </c>
      <c r="T101" s="4">
        <v>43.521511338959314</v>
      </c>
      <c r="U101" s="4">
        <v>35.869999999999997</v>
      </c>
      <c r="V101" s="87">
        <f t="shared" si="4"/>
        <v>677.34409437834029</v>
      </c>
      <c r="W101" s="87">
        <v>8128.1291325400834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w D A A B Q S w M E F A A C A A g A 7 I Q h T P V Z J D 6 n A A A A + A A A A B I A H A B D b 2 5 m a W c v U G F j a 2 F n Z S 5 4 b W w g o h g A K K A U A A A A A A A A A A A A A A A A A A A A A A A A A A A A h Y + x D o I w G I R f h X S n L V U T J D 9 l c J X E h G h c m 1 K h E Y q h x f J u D j 6 S r y C J o m 6 O d / d d c v e 4 3 S E b 2 y a 4 q t 7 q z q Q o w h Q F y s i u 1 K Z K 0 e B O Y Y w y D j s h z 6 J S w Q Q b m 4 x W p 6 h 2 7 p I Q 4 r 3 H f o G 7 v i K M 0 o g c 8 2 0 h a 9 W K U B v r h J E K f V r l / x b i c H i N 4 Q y v G F 6 u W Y S j m A G Z b c i 1 + S J T S j E F 8 m P C Z m j c 0 C u u T L g v g M w S y P s F f w J Q S w M E F A A C A A g A 7 I Q h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y E I U x 9 e k N 0 0 w A A A G E B A A A T A B w A R m 9 y b X V s Y X M v U 2 V j d G l v b j E u b S C i G A A o o B Q A A A A A A A A A A A A A A A A A A A A A A A A A A A B t k E F r w z A M h e + B / A f h b t B C K I w d S w 8 j 7 L B L K T T Q Q + n B 8 Z Q 1 x J a K Y k N L y H + f E 7 P D I L o I 9 L 3 3 Z K t H 4 1 s m O K X + t s u z P O t v W v A b K l 1 b f I c 9 W P R 5 B r F O H M R g n H w + D N p t G U S Q / J m l q 5 m 7 9 W a 4 H L T D v U p O d R 0 v J Z O P k m u R A l a q v G n 6 m c K f d 1 Q x a Z Z u K 9 H U N y y u Z B s c T b B f p 2 3 F M K i q N R 2 K K s B H A B 4 f f i x g U C / A D R x Z f M O 2 5 T 9 M w d U o s + D D c S A P r w t o 9 n 6 R Y Y c L N I F F 4 3 Q p / v + W c Z N n L S 3 + c P c L U E s B A i 0 A F A A C A A g A 7 I Q h T P V Z J D 6 n A A A A + A A A A B I A A A A A A A A A A A A A A A A A A A A A A E N v b m Z p Z y 9 Q Y W N r Y W d l L n h t b F B L A Q I t A B Q A A g A I A O y E I U w P y u m r p A A A A O k A A A A T A A A A A A A A A A A A A A A A A P M A A A B b Q 2 9 u d G V u d F 9 U e X B l c 1 0 u e G 1 s U E s B A i 0 A F A A C A A g A 7 I Q h T H 1 6 Q 3 T T A A A A Y Q E A A B M A A A A A A A A A A A A A A A A A 5 A E A A E Z v c m 1 1 b G F z L 1 N l Y 3 R p b 2 4 x L m 1 Q S w U G A A A A A A M A A w D C A A A A B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w o A A A A A A A B t C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T G F z d F V w Z G F 0 Z W Q i I F Z h b H V l P S J k M j A x O C 0 w M S 0 w M V Q y M T o z N z o z M i 4 0 M z U 3 N T U 5 W i I g L z 4 8 R W 5 0 c n k g V H l w Z T 0 i R m l s b E N v b H V t b k 5 h b W V z I i B W Y W x 1 Z T 0 i c 1 s m c X V v d D t U a W N r Z X I m c X V v d D s s J n F 1 b 3 Q 7 J C B v Z i B Q b 3 J 0 Z m 9 s a W 8 m c X V v d D s s J n F 1 b 3 Q 7 Q W 1 v d W 5 0 I C U m c X V v d D s s J n F 1 b 3 Q 7 J C B v Z i B J b m N v b W U m c X V v d D s s J n F 1 b 3 Q 7 S W 5 j b 2 1 l I C U m c X V v d D s s J n F 1 b 3 Q 7 U 2 V j d G 9 y J n F 1 b 3 Q 7 X S I g L z 4 8 R W 5 0 c n k g V H l w Z T 0 i R m l s b E V y c m 9 y Q 2 9 k Z S I g V m F s d W U 9 I n N V b m t u b 3 d u I i A v P j x F b n R y e S B U e X B l P S J G a W x s Q 2 9 s d W 1 u V H l w Z X M i I F Z h b H V l P S J z Q m d V R k J R V U c i I C 8 + P E V u d H J 5 I F R 5 c G U 9 I k Z p b G x F c n J v c k N v d W 5 0 I i B W Y W x 1 Z T 0 i b D A i I C 8 + P E V u d H J 5 I F R 5 c G U 9 I k Z p b G x D b 3 V u d C I g V m F s d W U 9 I m w 1 M C I g L z 4 8 R W 5 0 c n k g V H l w Z T 0 i R m l s b F N 0 Y X R 1 c y I g V m F s d W U 9 I n N D b 2 1 w b G V 0 Z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y 9 D a G F u Z 2 V k I F R 5 c G U u e 1 R p Y 2 t l c i w w f S Z x d W 9 0 O y w m c X V v d D t T Z W N 0 a W 9 u M S 9 U Y W J s Z T M v Q 2 h h b m d l Z C B U e X B l L n s k I G 9 m I F B v c n R m b 2 x p b y w x f S Z x d W 9 0 O y w m c X V v d D t T Z W N 0 a W 9 u M S 9 U Y W J s Z T M v Q 2 h h b m d l Z C B U e X B l L n t B b W 9 1 b n Q g J S w y f S Z x d W 9 0 O y w m c X V v d D t T Z W N 0 a W 9 u M S 9 U Y W J s Z T M v Q 2 h h b m d l Z C B U e X B l L n s k I G 9 m I E l u Y 2 9 t Z S w z f S Z x d W 9 0 O y w m c X V v d D t T Z W N 0 a W 9 u M S 9 U Y W J s Z T M v Q 2 h h b m d l Z C B U e X B l L n t J b m N v b W U g J S w 0 f S Z x d W 9 0 O y w m c X V v d D t T Z W N 0 a W 9 u M S 9 U Y W J s Z T M v Q 2 h h b m d l Z C B U e X B l L n t T Z W N 0 b 3 I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z L 0 N o Y W 5 n Z W Q g V H l w Z S 5 7 V G l j a 2 V y L D B 9 J n F 1 b 3 Q 7 L C Z x d W 9 0 O 1 N l Y 3 R p b 2 4 x L 1 R h Y m x l M y 9 D a G F u Z 2 V k I F R 5 c G U u e y Q g b 2 Y g U G 9 y d G Z v b G l v L D F 9 J n F 1 b 3 Q 7 L C Z x d W 9 0 O 1 N l Y 3 R p b 2 4 x L 1 R h Y m x l M y 9 D a G F u Z 2 V k I F R 5 c G U u e 0 F t b 3 V u d C A l L D J 9 J n F 1 b 3 Q 7 L C Z x d W 9 0 O 1 N l Y 3 R p b 2 4 x L 1 R h Y m x l M y 9 D a G F u Z 2 V k I F R 5 c G U u e y Q g b 2 Y g S W 5 j b 2 1 l L D N 9 J n F 1 b 3 Q 7 L C Z x d W 9 0 O 1 N l Y 3 R p b 2 4 x L 1 R h Y m x l M y 9 D a G F u Z 2 V k I F R 5 c G U u e 0 l u Y 2 9 t Z S A l L D R 9 J n F 1 b 3 Q 7 L C Z x d W 9 0 O 1 N l Y 3 R p b 2 4 x L 1 R h Y m x l M y 9 D a G F u Z 2 V k I F R 5 c G U u e 1 N l Y 3 R v c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h O K f 9 3 N Q K R L R y g 0 Q s J F R D A A A A A A I A A A A A A B B m A A A A A Q A A I A A A A C f T Q Y 2 + S P p g J 9 2 g V M e z m y a / Z j 6 7 I v / y Q f 0 G 5 H o 5 2 K c D A A A A A A 6 A A A A A A g A A I A A A A F c z + 4 g y T o X K A M 2 B p k / 9 r W d n K g N E I z j F B A m h M W e 3 k x + e U A A A A A g W M z a j g L c + P L H T L F b Q 7 n x X u j Z m 5 z G b p C b x l b z 4 k / 4 e 7 h B E P 3 h l 2 P x I Y L Y 4 V U S O L d L Y H F c p w H c i V 6 Q T 7 2 0 l N p S Q G M H q q h v W e F f m r N q K 7 J 0 n Q A A A A A 6 o v y 7 K 9 3 2 C X s 6 f C n u u C e q 0 t 1 8 S S t 3 V / A t b Z R O L o 4 3 d w 5 3 R F m d l y j 2 I j t Q h t 8 N i U 8 + a U I a 6 J V M r 8 L 6 X v X i 9 v R 0 = < / D a t a M a s h u p > 
</file>

<file path=customXml/itemProps1.xml><?xml version="1.0" encoding="utf-8"?>
<ds:datastoreItem xmlns:ds="http://schemas.openxmlformats.org/officeDocument/2006/customXml" ds:itemID="{6BB360C4-D9BC-4254-9748-AF41132DF0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Input Data</vt:lpstr>
      <vt:lpstr>Raw</vt:lpstr>
      <vt:lpstr>Cash</vt:lpstr>
      <vt:lpstr>Rental</vt:lpstr>
      <vt:lpstr>LC</vt:lpstr>
      <vt:lpstr>RE CF</vt:lpstr>
      <vt:lpstr>Schedule</vt:lpstr>
      <vt:lpstr>2018 Received</vt:lpstr>
    </vt:vector>
  </TitlesOfParts>
  <Company>Department of the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CHStep00</dc:creator>
  <cp:lastModifiedBy>R</cp:lastModifiedBy>
  <dcterms:created xsi:type="dcterms:W3CDTF">2003-10-08T17:00:46Z</dcterms:created>
  <dcterms:modified xsi:type="dcterms:W3CDTF">2018-06-21T01:09:20Z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2086751133</vt:i4>
  </property>
  <property fmtid="{D5CDD505-2E9C-101B-9397-08002B2CF9AE}" pid="3" name="_EmailSubject">
    <vt:lpwstr>Files</vt:lpwstr>
  </property>
  <property fmtid="{D5CDD505-2E9C-101B-9397-08002B2CF9AE}" pid="4" name="_AuthorEmail">
    <vt:lpwstr>Craig.H.Stephens@irs.gov</vt:lpwstr>
  </property>
  <property fmtid="{D5CDD505-2E9C-101B-9397-08002B2CF9AE}" pid="5" name="_AuthorEmailDisplayName">
    <vt:lpwstr>Stephens Craig H</vt:lpwstr>
  </property>
  <property fmtid="{D5CDD505-2E9C-101B-9397-08002B2CF9AE}" pid="6" name="_ReviewingToolsShownOnce">
    <vt:lpwstr/>
  </property>
  <property fmtid="{D5CDD505-2E9C-101B-9397-08002B2CF9AE}" pid="7" name="DM_Links_Updated">
    <vt:bool>true</vt:bool>
  </property>
</Properties>
</file>